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Filial Campinas - Dados" sheetId="1" r:id="rId1"/>
    <sheet name="Filial Campinas - Cálculos" sheetId="3" r:id="rId2"/>
    <sheet name="Veículo (Van) - Dados" sheetId="2" r:id="rId3"/>
    <sheet name="Veículo (Van) - Cálculos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4" l="1"/>
  <c r="E88" i="4"/>
  <c r="C88" i="4"/>
  <c r="C90" i="4"/>
  <c r="E28" i="3"/>
  <c r="C28" i="3"/>
  <c r="B52" i="4" l="1"/>
  <c r="B40" i="4"/>
  <c r="B28" i="4"/>
  <c r="B16" i="4"/>
  <c r="C16" i="1"/>
  <c r="D16" i="1"/>
  <c r="E16" i="1"/>
  <c r="F16" i="1"/>
  <c r="G16" i="1"/>
  <c r="H16" i="1"/>
  <c r="I16" i="1"/>
  <c r="J16" i="1"/>
  <c r="K16" i="1"/>
  <c r="L16" i="1"/>
  <c r="M16" i="1"/>
  <c r="B16" i="1"/>
  <c r="C13" i="1"/>
  <c r="D13" i="1"/>
  <c r="E13" i="1"/>
  <c r="F13" i="1"/>
  <c r="G13" i="1"/>
  <c r="H13" i="1"/>
  <c r="I13" i="1"/>
  <c r="J13" i="1"/>
  <c r="K13" i="1"/>
  <c r="L13" i="1"/>
  <c r="M13" i="1"/>
  <c r="B13" i="1"/>
  <c r="B12" i="1"/>
  <c r="P2" i="1"/>
  <c r="C12" i="1"/>
  <c r="E12" i="1"/>
  <c r="F12" i="1"/>
  <c r="G12" i="1"/>
  <c r="I12" i="1"/>
  <c r="J12" i="1"/>
  <c r="K12" i="1"/>
  <c r="M12" i="1"/>
  <c r="C10" i="1"/>
  <c r="D10" i="1"/>
  <c r="D12" i="1" s="1"/>
  <c r="E10" i="1"/>
  <c r="F10" i="1"/>
  <c r="G10" i="1"/>
  <c r="H10" i="1"/>
  <c r="H12" i="1" s="1"/>
  <c r="I10" i="1"/>
  <c r="J10" i="1"/>
  <c r="K10" i="1"/>
  <c r="L10" i="1"/>
  <c r="L12" i="1" s="1"/>
  <c r="M10" i="1"/>
  <c r="B10" i="1"/>
  <c r="C30" i="3" l="1"/>
  <c r="C10" i="2" l="1"/>
  <c r="C12" i="2" s="1"/>
  <c r="B10" i="2"/>
  <c r="B12" i="2"/>
  <c r="B4" i="4" s="1"/>
  <c r="D4" i="4" s="1"/>
  <c r="B3" i="4"/>
  <c r="B3" i="3"/>
  <c r="C3" i="3" s="1"/>
  <c r="C3" i="4" l="1"/>
  <c r="D3" i="4" s="1"/>
  <c r="E3" i="4" s="1"/>
  <c r="D3" i="3"/>
  <c r="E3" i="3" s="1"/>
  <c r="E4" i="4"/>
  <c r="C4" i="4"/>
  <c r="B5" i="4"/>
  <c r="B6" i="4" l="1"/>
  <c r="D5" i="4"/>
  <c r="E5" i="4" s="1"/>
  <c r="C5" i="4"/>
  <c r="C6" i="4" l="1"/>
  <c r="B7" i="4"/>
  <c r="D6" i="4"/>
  <c r="E6" i="4" s="1"/>
  <c r="B8" i="4" l="1"/>
  <c r="D7" i="4"/>
  <c r="E7" i="4" s="1"/>
  <c r="C7" i="4"/>
  <c r="C8" i="4" l="1"/>
  <c r="B9" i="4"/>
  <c r="D8" i="4"/>
  <c r="E8" i="4" s="1"/>
  <c r="B10" i="4" l="1"/>
  <c r="D9" i="4"/>
  <c r="E9" i="4" s="1"/>
  <c r="C9" i="4"/>
  <c r="C10" i="4" l="1"/>
  <c r="B11" i="4"/>
  <c r="D10" i="4"/>
  <c r="E10" i="4" s="1"/>
  <c r="B12" i="4" l="1"/>
  <c r="D11" i="4"/>
  <c r="E11" i="4" s="1"/>
  <c r="C11" i="4"/>
  <c r="C12" i="4" l="1"/>
  <c r="B13" i="4"/>
  <c r="C13" i="4" s="1"/>
  <c r="D12" i="4"/>
  <c r="E12" i="4" s="1"/>
  <c r="B14" i="4" l="1"/>
  <c r="D13" i="4"/>
  <c r="E13" i="4" s="1"/>
  <c r="B15" i="4" l="1"/>
  <c r="D14" i="4"/>
  <c r="E14" i="4" s="1"/>
  <c r="C14" i="4"/>
  <c r="C15" i="4" l="1"/>
  <c r="D15" i="4"/>
  <c r="E15" i="4" s="1"/>
  <c r="D10" i="2"/>
  <c r="D12" i="2" s="1"/>
  <c r="E10" i="2"/>
  <c r="E12" i="2" s="1"/>
  <c r="F10" i="2"/>
  <c r="F12" i="2" s="1"/>
  <c r="G10" i="2"/>
  <c r="G12" i="2" s="1"/>
  <c r="H10" i="2"/>
  <c r="H12" i="2" s="1"/>
  <c r="I10" i="2"/>
  <c r="I12" i="2" s="1"/>
  <c r="J10" i="2"/>
  <c r="J12" i="2" s="1"/>
  <c r="K10" i="2"/>
  <c r="K12" i="2" s="1"/>
  <c r="L10" i="2"/>
  <c r="L12" i="2" s="1"/>
  <c r="M10" i="2"/>
  <c r="M12" i="2" s="1"/>
  <c r="B17" i="4" l="1"/>
  <c r="D16" i="4"/>
  <c r="E16" i="4" s="1"/>
  <c r="C16" i="4"/>
  <c r="C17" i="4" l="1"/>
  <c r="B18" i="4"/>
  <c r="D17" i="4"/>
  <c r="E17" i="4" s="1"/>
  <c r="B19" i="4" l="1"/>
  <c r="D18" i="4"/>
  <c r="E18" i="4" s="1"/>
  <c r="C18" i="4"/>
  <c r="C19" i="4" l="1"/>
  <c r="B20" i="4"/>
  <c r="D19" i="4"/>
  <c r="E19" i="4" s="1"/>
  <c r="B21" i="4" l="1"/>
  <c r="D20" i="4"/>
  <c r="E20" i="4" s="1"/>
  <c r="C20" i="4"/>
  <c r="B22" i="4" l="1"/>
  <c r="D21" i="4"/>
  <c r="E21" i="4" s="1"/>
  <c r="C21" i="4"/>
  <c r="C22" i="4" l="1"/>
  <c r="B23" i="4"/>
  <c r="D22" i="4"/>
  <c r="E22" i="4" s="1"/>
  <c r="B24" i="4" l="1"/>
  <c r="D23" i="4"/>
  <c r="E23" i="4" s="1"/>
  <c r="C23" i="4"/>
  <c r="B25" i="4" l="1"/>
  <c r="D24" i="4"/>
  <c r="E24" i="4" s="1"/>
  <c r="C24" i="4"/>
  <c r="C25" i="4" l="1"/>
  <c r="B26" i="4"/>
  <c r="D25" i="4"/>
  <c r="E25" i="4" s="1"/>
  <c r="B27" i="4" l="1"/>
  <c r="D26" i="4"/>
  <c r="E26" i="4" s="1"/>
  <c r="C26" i="4"/>
  <c r="C27" i="4" s="1"/>
  <c r="D27" i="4" l="1"/>
  <c r="E27" i="4" s="1"/>
  <c r="D28" i="4" l="1"/>
  <c r="E28" i="4" s="1"/>
  <c r="B29" i="4"/>
  <c r="C28" i="4"/>
  <c r="D29" i="4" l="1"/>
  <c r="E29" i="4" s="1"/>
  <c r="B30" i="4"/>
  <c r="C29" i="4"/>
  <c r="C30" i="4" s="1"/>
  <c r="D30" i="4" l="1"/>
  <c r="E30" i="4" s="1"/>
  <c r="B31" i="4"/>
  <c r="D31" i="4" l="1"/>
  <c r="E31" i="4" s="1"/>
  <c r="B32" i="4"/>
  <c r="C31" i="4"/>
  <c r="C32" i="4" s="1"/>
  <c r="D32" i="4" l="1"/>
  <c r="E32" i="4" s="1"/>
  <c r="B33" i="4"/>
  <c r="B34" i="4" l="1"/>
  <c r="D33" i="4"/>
  <c r="E33" i="4" s="1"/>
  <c r="C33" i="4"/>
  <c r="C34" i="4" s="1"/>
  <c r="D34" i="4" l="1"/>
  <c r="E34" i="4" s="1"/>
  <c r="B35" i="4"/>
  <c r="D35" i="4" l="1"/>
  <c r="E35" i="4" s="1"/>
  <c r="B36" i="4"/>
  <c r="C35" i="4"/>
  <c r="C36" i="4" s="1"/>
  <c r="B37" i="4" l="1"/>
  <c r="D36" i="4"/>
  <c r="E36" i="4" s="1"/>
  <c r="D37" i="4" l="1"/>
  <c r="E37" i="4" s="1"/>
  <c r="B38" i="4"/>
  <c r="C37" i="4"/>
  <c r="C38" i="4" s="1"/>
  <c r="B39" i="4" l="1"/>
  <c r="D38" i="4"/>
  <c r="E38" i="4" s="1"/>
  <c r="D39" i="4" l="1"/>
  <c r="E39" i="4" s="1"/>
  <c r="C39" i="4"/>
  <c r="C40" i="4" l="1"/>
  <c r="D40" i="4"/>
  <c r="E40" i="4" s="1"/>
  <c r="B41" i="4"/>
  <c r="D41" i="4" l="1"/>
  <c r="E41" i="4" s="1"/>
  <c r="B42" i="4"/>
  <c r="C41" i="4"/>
  <c r="C42" i="4" s="1"/>
  <c r="D42" i="4" l="1"/>
  <c r="E42" i="4" s="1"/>
  <c r="B43" i="4"/>
  <c r="C43" i="4" s="1"/>
  <c r="B44" i="4" l="1"/>
  <c r="D43" i="4"/>
  <c r="E43" i="4" s="1"/>
  <c r="D44" i="4" l="1"/>
  <c r="E44" i="4" s="1"/>
  <c r="B45" i="4"/>
  <c r="C44" i="4"/>
  <c r="C45" i="4" s="1"/>
  <c r="D45" i="4" l="1"/>
  <c r="E45" i="4" s="1"/>
  <c r="B46" i="4"/>
  <c r="D46" i="4" l="1"/>
  <c r="E46" i="4" s="1"/>
  <c r="B47" i="4"/>
  <c r="C46" i="4"/>
  <c r="C47" i="4" s="1"/>
  <c r="D47" i="4" l="1"/>
  <c r="E47" i="4" s="1"/>
  <c r="B48" i="4"/>
  <c r="B49" i="4" l="1"/>
  <c r="D48" i="4"/>
  <c r="E48" i="4" s="1"/>
  <c r="C48" i="4"/>
  <c r="C49" i="4" l="1"/>
  <c r="D49" i="4"/>
  <c r="E49" i="4" s="1"/>
  <c r="B50" i="4"/>
  <c r="D50" i="4" l="1"/>
  <c r="E50" i="4" s="1"/>
  <c r="B51" i="4"/>
  <c r="C50" i="4"/>
  <c r="C51" i="4" l="1"/>
  <c r="D51" i="4"/>
  <c r="E51" i="4" s="1"/>
  <c r="D52" i="4" l="1"/>
  <c r="E52" i="4" s="1"/>
  <c r="B53" i="4"/>
  <c r="C52" i="4"/>
  <c r="C53" i="4" l="1"/>
  <c r="D53" i="4"/>
  <c r="E53" i="4" s="1"/>
  <c r="B54" i="4"/>
  <c r="B55" i="4" l="1"/>
  <c r="D54" i="4"/>
  <c r="E54" i="4" s="1"/>
  <c r="C54" i="4"/>
  <c r="C55" i="4" s="1"/>
  <c r="D55" i="4" l="1"/>
  <c r="E55" i="4" s="1"/>
  <c r="B56" i="4"/>
  <c r="D56" i="4" l="1"/>
  <c r="E56" i="4" s="1"/>
  <c r="B57" i="4"/>
  <c r="C56" i="4"/>
  <c r="C57" i="4" s="1"/>
  <c r="D57" i="4" l="1"/>
  <c r="E57" i="4" s="1"/>
  <c r="B58" i="4"/>
  <c r="B59" i="4" l="1"/>
  <c r="D58" i="4"/>
  <c r="E58" i="4" s="1"/>
  <c r="C58" i="4"/>
  <c r="C59" i="4" l="1"/>
  <c r="D59" i="4"/>
  <c r="E59" i="4" s="1"/>
  <c r="B60" i="4"/>
  <c r="B61" i="4" l="1"/>
  <c r="D60" i="4"/>
  <c r="E60" i="4" s="1"/>
  <c r="C60" i="4"/>
  <c r="C61" i="4" l="1"/>
  <c r="B62" i="4"/>
  <c r="B63" i="4" s="1"/>
  <c r="B64" i="4" s="1"/>
  <c r="D61" i="4"/>
  <c r="E61" i="4" s="1"/>
  <c r="D62" i="4" l="1"/>
  <c r="E62" i="4" s="1"/>
  <c r="C62" i="4"/>
  <c r="C63" i="4" s="1"/>
  <c r="D64" i="4" l="1"/>
  <c r="D63" i="4"/>
  <c r="E63" i="4" s="1"/>
  <c r="E64" i="4" s="1"/>
  <c r="B65" i="4"/>
  <c r="B66" i="4" l="1"/>
  <c r="D65" i="4"/>
  <c r="E65" i="4" s="1"/>
  <c r="C64" i="4"/>
  <c r="C65" i="4" s="1"/>
  <c r="C66" i="4" l="1"/>
  <c r="B67" i="4"/>
  <c r="D66" i="4"/>
  <c r="E66" i="4" s="1"/>
  <c r="B68" i="4" l="1"/>
  <c r="D67" i="4"/>
  <c r="E67" i="4" s="1"/>
  <c r="C67" i="4"/>
  <c r="C68" i="4" l="1"/>
  <c r="B69" i="4"/>
  <c r="D68" i="4"/>
  <c r="E68" i="4" s="1"/>
  <c r="B70" i="4" l="1"/>
  <c r="D69" i="4"/>
  <c r="E69" i="4" s="1"/>
  <c r="C69" i="4"/>
  <c r="C70" i="4" l="1"/>
  <c r="B71" i="4"/>
  <c r="D70" i="4"/>
  <c r="E70" i="4" s="1"/>
  <c r="B72" i="4" l="1"/>
  <c r="D71" i="4"/>
  <c r="E71" i="4" s="1"/>
  <c r="C71" i="4"/>
  <c r="C72" i="4" s="1"/>
  <c r="B73" i="4" l="1"/>
  <c r="D72" i="4"/>
  <c r="E72" i="4" s="1"/>
  <c r="B74" i="4" l="1"/>
  <c r="D73" i="4"/>
  <c r="E73" i="4" s="1"/>
  <c r="C73" i="4"/>
  <c r="C74" i="4" l="1"/>
  <c r="B75" i="4"/>
  <c r="B76" i="4" s="1"/>
  <c r="D74" i="4"/>
  <c r="E74" i="4" s="1"/>
  <c r="D75" i="4" l="1"/>
  <c r="E75" i="4" s="1"/>
  <c r="C75" i="4"/>
  <c r="C76" i="4" s="1"/>
  <c r="B77" i="4" l="1"/>
  <c r="D76" i="4"/>
  <c r="E76" i="4" s="1"/>
  <c r="B78" i="4" l="1"/>
  <c r="D77" i="4"/>
  <c r="E77" i="4" s="1"/>
  <c r="C77" i="4"/>
  <c r="D78" i="4" l="1"/>
  <c r="E78" i="4" s="1"/>
  <c r="B79" i="4"/>
  <c r="C78" i="4"/>
  <c r="D79" i="4" l="1"/>
  <c r="E79" i="4" s="1"/>
  <c r="B80" i="4"/>
  <c r="C79" i="4"/>
  <c r="C80" i="4" l="1"/>
  <c r="B81" i="4"/>
  <c r="D80" i="4"/>
  <c r="E80" i="4" s="1"/>
  <c r="B82" i="4" l="1"/>
  <c r="D81" i="4"/>
  <c r="E81" i="4" s="1"/>
  <c r="C81" i="4"/>
  <c r="C82" i="4" s="1"/>
  <c r="D82" i="4" l="1"/>
  <c r="E82" i="4" s="1"/>
  <c r="B83" i="4"/>
  <c r="D83" i="4" l="1"/>
  <c r="E83" i="4" s="1"/>
  <c r="B84" i="4"/>
  <c r="C83" i="4"/>
  <c r="C84" i="4" l="1"/>
  <c r="B85" i="4"/>
  <c r="D84" i="4"/>
  <c r="E84" i="4" s="1"/>
  <c r="B86" i="4" l="1"/>
  <c r="D85" i="4"/>
  <c r="E85" i="4" s="1"/>
  <c r="C85" i="4"/>
  <c r="C86" i="4" l="1"/>
  <c r="D86" i="4"/>
  <c r="E86" i="4" s="1"/>
  <c r="B87" i="4"/>
  <c r="B92" i="4" s="1"/>
  <c r="E87" i="4" l="1"/>
  <c r="B93" i="4"/>
  <c r="C87" i="4"/>
  <c r="B4" i="3"/>
  <c r="D4" i="3" s="1"/>
  <c r="E4" i="3" s="1"/>
  <c r="C4" i="3"/>
  <c r="B5" i="3" l="1"/>
  <c r="C5" i="3" s="1"/>
  <c r="D5" i="3" l="1"/>
  <c r="E5" i="3" s="1"/>
  <c r="B6" i="3"/>
  <c r="C6" i="3" s="1"/>
  <c r="D6" i="3" l="1"/>
  <c r="E6" i="3" s="1"/>
  <c r="B7" i="3"/>
  <c r="C7" i="3" s="1"/>
  <c r="D7" i="3" l="1"/>
  <c r="E7" i="3" s="1"/>
  <c r="B8" i="3"/>
  <c r="C8" i="3" s="1"/>
  <c r="B9" i="3" l="1"/>
  <c r="C9" i="3" s="1"/>
  <c r="D8" i="3"/>
  <c r="E8" i="3" s="1"/>
  <c r="B10" i="3" l="1"/>
  <c r="C10" i="3" s="1"/>
  <c r="D9" i="3"/>
  <c r="E9" i="3" s="1"/>
  <c r="B11" i="3" l="1"/>
  <c r="C11" i="3" s="1"/>
  <c r="D10" i="3"/>
  <c r="E10" i="3" s="1"/>
  <c r="B12" i="3" l="1"/>
  <c r="C12" i="3" s="1"/>
  <c r="D11" i="3"/>
  <c r="E11" i="3" s="1"/>
  <c r="B13" i="3" l="1"/>
  <c r="C13" i="3" s="1"/>
  <c r="D12" i="3"/>
  <c r="E12" i="3" s="1"/>
  <c r="D13" i="3" l="1"/>
  <c r="E13" i="3" s="1"/>
  <c r="B14" i="3"/>
  <c r="C14" i="3" s="1"/>
  <c r="D14" i="3" l="1"/>
  <c r="E14" i="3" s="1"/>
  <c r="B15" i="3"/>
  <c r="C15" i="3" s="1"/>
  <c r="D15" i="3" l="1"/>
  <c r="E15" i="3" s="1"/>
  <c r="B16" i="3"/>
  <c r="B17" i="3" l="1"/>
  <c r="D16" i="3"/>
  <c r="E16" i="3" s="1"/>
  <c r="C16" i="3"/>
  <c r="C17" i="3" s="1"/>
  <c r="B18" i="3" l="1"/>
  <c r="D17" i="3"/>
  <c r="E17" i="3" s="1"/>
  <c r="D18" i="3" l="1"/>
  <c r="E18" i="3" s="1"/>
  <c r="B19" i="3"/>
  <c r="C18" i="3"/>
  <c r="C19" i="3" s="1"/>
  <c r="D19" i="3" l="1"/>
  <c r="E19" i="3" s="1"/>
  <c r="B20" i="3"/>
  <c r="B21" i="3" l="1"/>
  <c r="D20" i="3"/>
  <c r="E20" i="3" s="1"/>
  <c r="C20" i="3"/>
  <c r="D21" i="3" l="1"/>
  <c r="E21" i="3" s="1"/>
  <c r="B22" i="3"/>
  <c r="C21" i="3"/>
  <c r="C22" i="3" s="1"/>
  <c r="B23" i="3" l="1"/>
  <c r="D22" i="3"/>
  <c r="E22" i="3" s="1"/>
  <c r="D23" i="3" l="1"/>
  <c r="E23" i="3" s="1"/>
  <c r="B24" i="3"/>
  <c r="C23" i="3"/>
  <c r="C24" i="3" s="1"/>
  <c r="D24" i="3" l="1"/>
  <c r="E24" i="3" s="1"/>
  <c r="B25" i="3"/>
  <c r="D25" i="3" l="1"/>
  <c r="E25" i="3" s="1"/>
  <c r="B26" i="3"/>
  <c r="C25" i="3"/>
  <c r="C26" i="3" s="1"/>
  <c r="D26" i="3" l="1"/>
  <c r="E26" i="3" s="1"/>
  <c r="B27" i="3"/>
  <c r="D27" i="3" l="1"/>
  <c r="E27" i="3" s="1"/>
  <c r="B32" i="3"/>
  <c r="B33" i="3"/>
  <c r="C27" i="3"/>
</calcChain>
</file>

<file path=xl/comments1.xml><?xml version="1.0" encoding="utf-8"?>
<comments xmlns="http://schemas.openxmlformats.org/spreadsheetml/2006/main">
  <authors>
    <author>Autor</author>
  </authors>
  <commentList>
    <comment ref="A16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Não entendi muito bem este item. É o confronto entre entradas e saídas de caixa. Seria, portanto, o saldo mensal?</t>
        </r>
      </text>
    </comment>
    <comment ref="B16" authorId="0" shapeId="0">
      <text>
        <r>
          <rPr>
            <b/>
            <sz val="9"/>
            <color indexed="81"/>
            <rFont val="Segoe UI"/>
            <charset val="1"/>
          </rPr>
          <t>Autor:</t>
        </r>
        <r>
          <rPr>
            <sz val="9"/>
            <color indexed="81"/>
            <rFont val="Segoe UI"/>
            <charset val="1"/>
          </rPr>
          <t xml:space="preserve">
Resultado do Faturamento Bruto (30%) - as despesas totais do mês, o resultado é o lucro líquido da operação.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E28" authorId="0" shapeId="0">
      <text>
        <r>
          <rPr>
            <b/>
            <sz val="9"/>
            <color indexed="81"/>
            <rFont val="Segoe UI"/>
            <charset val="1"/>
          </rPr>
          <t>Autor:</t>
        </r>
        <r>
          <rPr>
            <sz val="9"/>
            <color indexed="81"/>
            <rFont val="Segoe UI"/>
            <charset val="1"/>
          </rPr>
          <t xml:space="preserve">
A expectativa é de recuperar o $ em pouco mais de 14 meses.</t>
        </r>
      </text>
    </comment>
    <comment ref="B32" authorId="0" shapeId="0">
      <text>
        <r>
          <rPr>
            <b/>
            <sz val="9"/>
            <color indexed="81"/>
            <rFont val="Segoe UI"/>
            <charset val="1"/>
          </rPr>
          <t>Autor:</t>
        </r>
        <r>
          <rPr>
            <sz val="9"/>
            <color indexed="81"/>
            <rFont val="Segoe UI"/>
            <charset val="1"/>
          </rPr>
          <t xml:space="preserve">
Pela técnica do VPL o projeto é viável, pois o VPL resultou positivo.</t>
        </r>
      </text>
    </comment>
    <comment ref="B33" authorId="0" shapeId="0">
      <text>
        <r>
          <rPr>
            <b/>
            <sz val="9"/>
            <color indexed="81"/>
            <rFont val="Segoe UI"/>
            <charset val="1"/>
          </rPr>
          <t>Autor:</t>
        </r>
        <r>
          <rPr>
            <sz val="9"/>
            <color indexed="81"/>
            <rFont val="Segoe UI"/>
            <charset val="1"/>
          </rPr>
          <t xml:space="preserve">
Pela técnica da TIR o projeto é viável, pois a TIR resultou maior que o custo de capital de 1,17%, exposto na célula C30.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E88" authorId="0" shapeId="0">
      <text>
        <r>
          <rPr>
            <b/>
            <sz val="9"/>
            <color indexed="81"/>
            <rFont val="Segoe UI"/>
            <charset val="1"/>
          </rPr>
          <t>Autor:</t>
        </r>
        <r>
          <rPr>
            <sz val="9"/>
            <color indexed="81"/>
            <rFont val="Segoe UI"/>
            <charset val="1"/>
          </rPr>
          <t xml:space="preserve">
A expectativa é de recuperar o $ em pouco mais de 59 meses.</t>
        </r>
      </text>
    </comment>
    <comment ref="B92" authorId="0" shapeId="0">
      <text>
        <r>
          <rPr>
            <b/>
            <sz val="9"/>
            <color indexed="81"/>
            <rFont val="Segoe UI"/>
            <charset val="1"/>
          </rPr>
          <t>Autor:</t>
        </r>
        <r>
          <rPr>
            <sz val="9"/>
            <color indexed="81"/>
            <rFont val="Segoe UI"/>
            <charset val="1"/>
          </rPr>
          <t xml:space="preserve">
Pela técnica do VPL o projeto é viável, pois o VPL resultou positivo.</t>
        </r>
      </text>
    </comment>
    <comment ref="B93" authorId="0" shapeId="0">
      <text>
        <r>
          <rPr>
            <b/>
            <sz val="9"/>
            <color indexed="81"/>
            <rFont val="Segoe UI"/>
            <charset val="1"/>
          </rPr>
          <t>Autor:</t>
        </r>
        <r>
          <rPr>
            <sz val="9"/>
            <color indexed="81"/>
            <rFont val="Segoe UI"/>
            <charset val="1"/>
          </rPr>
          <t xml:space="preserve">
Pela técnica da TIR o projeto é viável, pois a TIR resultou maior que o custo de capital de 1,38%, exposto na célula C90.</t>
        </r>
      </text>
    </comment>
  </commentList>
</comments>
</file>

<file path=xl/sharedStrings.xml><?xml version="1.0" encoding="utf-8"?>
<sst xmlns="http://schemas.openxmlformats.org/spreadsheetml/2006/main" count="58" uniqueCount="42">
  <si>
    <t>Filial Campinas</t>
  </si>
  <si>
    <t>Período mensal</t>
  </si>
  <si>
    <t>Fluxos positivos</t>
  </si>
  <si>
    <t>Fluxos negativos</t>
  </si>
  <si>
    <t>Veículo - Van</t>
  </si>
  <si>
    <t>Faturamento mensal</t>
  </si>
  <si>
    <t>Custos operacionais</t>
  </si>
  <si>
    <t>Custos administrativos</t>
  </si>
  <si>
    <t>Saldo por período</t>
  </si>
  <si>
    <t>Margem de lucro líquido</t>
  </si>
  <si>
    <t>Taxa de juros da operação</t>
  </si>
  <si>
    <t>a.m.</t>
  </si>
  <si>
    <t>Resultado líquido</t>
  </si>
  <si>
    <t>Manutenção mecânica</t>
  </si>
  <si>
    <t>Combustível</t>
  </si>
  <si>
    <t>Outros gastos</t>
  </si>
  <si>
    <t>Parcela do financiamento</t>
  </si>
  <si>
    <t>Total de gastos por mês</t>
  </si>
  <si>
    <t>Valor da filial</t>
  </si>
  <si>
    <t>Valor do veículo</t>
  </si>
  <si>
    <t>Total de gastos</t>
  </si>
  <si>
    <t>Receita mensal média esperada</t>
  </si>
  <si>
    <t>a.a.</t>
  </si>
  <si>
    <t>Taxa Mensal = (1 + Taxa Anual)^(1/12) - 1. </t>
  </si>
  <si>
    <t>Projeto</t>
  </si>
  <si>
    <t>Período</t>
  </si>
  <si>
    <t>Fluxo de caixa</t>
  </si>
  <si>
    <r>
      <t xml:space="preserve">Período de </t>
    </r>
    <r>
      <rPr>
        <i/>
        <sz val="11"/>
        <color theme="1"/>
        <rFont val="Calibri"/>
        <family val="2"/>
        <scheme val="minor"/>
      </rPr>
      <t>payback</t>
    </r>
  </si>
  <si>
    <t>Observação: Os juros da operação são de</t>
  </si>
  <si>
    <t>Filial Campinas (Ficam)</t>
  </si>
  <si>
    <t>Fluxo acumulado (Ficam)</t>
  </si>
  <si>
    <t>Fluxo ajustado (Ficam)</t>
  </si>
  <si>
    <t>Fluxo acumulado ajustado (Ficam)</t>
  </si>
  <si>
    <t>Veículo (Van)</t>
  </si>
  <si>
    <t>Fluxo acumulado (Van)</t>
  </si>
  <si>
    <t>Fluxo ajustado (Van)</t>
  </si>
  <si>
    <t>Fluxo acumulado ajustado (Van)</t>
  </si>
  <si>
    <t>VPL</t>
  </si>
  <si>
    <t>TIR</t>
  </si>
  <si>
    <t>Impostos</t>
  </si>
  <si>
    <t>Seguro</t>
  </si>
  <si>
    <t>Total de gastos atual.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</si>
</sst>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#,##0.00_ ;[Red]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0">
    <xf numFmtId="0" fontId="0" fillId="0" borderId="0" xfId="0"/>
    <xf numFmtId="10" fontId="0" fillId="0" borderId="0" xfId="0" applyNumberFormat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4" fontId="0" fillId="0" borderId="0" xfId="0" applyNumberFormat="1" applyBorder="1"/>
    <xf numFmtId="4" fontId="0" fillId="0" borderId="7" xfId="0" applyNumberForma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11" xfId="0" applyNumberFormat="1" applyBorder="1"/>
    <xf numFmtId="0" fontId="0" fillId="0" borderId="11" xfId="0" applyBorder="1"/>
    <xf numFmtId="44" fontId="0" fillId="0" borderId="11" xfId="1" applyFont="1" applyBorder="1"/>
    <xf numFmtId="0" fontId="0" fillId="0" borderId="11" xfId="0" applyFill="1" applyBorder="1"/>
    <xf numFmtId="44" fontId="0" fillId="0" borderId="0" xfId="1" applyFont="1"/>
    <xf numFmtId="164" fontId="0" fillId="0" borderId="0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8" fontId="0" fillId="0" borderId="11" xfId="0" applyNumberFormat="1" applyBorder="1" applyAlignment="1">
      <alignment horizontal="center"/>
    </xf>
    <xf numFmtId="165" fontId="0" fillId="0" borderId="11" xfId="0" applyNumberFormat="1" applyFill="1" applyBorder="1" applyAlignment="1">
      <alignment horizontal="center"/>
    </xf>
    <xf numFmtId="4" fontId="0" fillId="0" borderId="0" xfId="0" applyNumberFormat="1"/>
    <xf numFmtId="8" fontId="0" fillId="0" borderId="0" xfId="0" applyNumberFormat="1"/>
    <xf numFmtId="44" fontId="0" fillId="0" borderId="0" xfId="0" applyNumberForma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" fontId="0" fillId="0" borderId="10" xfId="0" applyNumberForma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sqref="A1:M1"/>
    </sheetView>
  </sheetViews>
  <sheetFormatPr defaultRowHeight="15" x14ac:dyDescent="0.25"/>
  <cols>
    <col min="1" max="1" width="22.28515625" customWidth="1"/>
    <col min="2" max="2" width="10.42578125" customWidth="1"/>
    <col min="3" max="13" width="9.85546875" bestFit="1" customWidth="1"/>
    <col min="15" max="15" width="24.140625" bestFit="1" customWidth="1"/>
    <col min="16" max="16" width="14.42578125" bestFit="1" customWidth="1"/>
  </cols>
  <sheetData>
    <row r="1" spans="1:18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  <c r="O1" t="s">
        <v>10</v>
      </c>
      <c r="P1" s="1">
        <v>0.15</v>
      </c>
      <c r="Q1" t="s">
        <v>22</v>
      </c>
      <c r="R1" s="1" t="s">
        <v>23</v>
      </c>
    </row>
    <row r="2" spans="1:18" x14ac:dyDescent="0.25">
      <c r="A2" s="8" t="s">
        <v>1</v>
      </c>
      <c r="B2" s="9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10">
        <v>12</v>
      </c>
      <c r="O2" t="s">
        <v>10</v>
      </c>
      <c r="P2" s="1">
        <f>(1+P1)^(1/12)-1</f>
        <v>1.171491691985338E-2</v>
      </c>
      <c r="Q2" t="s">
        <v>11</v>
      </c>
    </row>
    <row r="3" spans="1:18" x14ac:dyDescent="0.25">
      <c r="A3" s="26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5"/>
      <c r="O3" t="s">
        <v>18</v>
      </c>
      <c r="P3" s="16">
        <v>300000</v>
      </c>
    </row>
    <row r="4" spans="1:18" x14ac:dyDescent="0.25">
      <c r="A4" s="12" t="s">
        <v>5</v>
      </c>
      <c r="B4" s="11">
        <v>167435.75</v>
      </c>
      <c r="C4" s="11">
        <v>167435.75</v>
      </c>
      <c r="D4" s="11">
        <v>167435.75</v>
      </c>
      <c r="E4" s="11">
        <v>167435.75</v>
      </c>
      <c r="F4" s="11">
        <v>167435.75</v>
      </c>
      <c r="G4" s="11">
        <v>167435.75</v>
      </c>
      <c r="H4" s="11">
        <v>167435.75</v>
      </c>
      <c r="I4" s="11">
        <v>167435.75</v>
      </c>
      <c r="J4" s="11">
        <v>167435.75</v>
      </c>
      <c r="K4" s="11">
        <v>167435.75</v>
      </c>
      <c r="L4" s="11">
        <v>167435.75</v>
      </c>
      <c r="M4" s="11">
        <v>167435.75</v>
      </c>
    </row>
    <row r="5" spans="1:18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</row>
    <row r="6" spans="1:18" x14ac:dyDescent="0.2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8" x14ac:dyDescent="0.25">
      <c r="A7" s="26" t="s">
        <v>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5"/>
    </row>
    <row r="8" spans="1:18" x14ac:dyDescent="0.25">
      <c r="A8" s="12" t="s">
        <v>6</v>
      </c>
      <c r="B8" s="11">
        <v>13938.64</v>
      </c>
      <c r="C8" s="11">
        <v>13938.64</v>
      </c>
      <c r="D8" s="11">
        <v>13938.64</v>
      </c>
      <c r="E8" s="11">
        <v>13938.64</v>
      </c>
      <c r="F8" s="11">
        <v>13938.64</v>
      </c>
      <c r="G8" s="11">
        <v>13938.64</v>
      </c>
      <c r="H8" s="11">
        <v>13938.64</v>
      </c>
      <c r="I8" s="11">
        <v>13938.64</v>
      </c>
      <c r="J8" s="11">
        <v>13938.64</v>
      </c>
      <c r="K8" s="11">
        <v>13938.64</v>
      </c>
      <c r="L8" s="11">
        <v>13938.64</v>
      </c>
      <c r="M8" s="11">
        <v>13938.64</v>
      </c>
    </row>
    <row r="9" spans="1:18" x14ac:dyDescent="0.25">
      <c r="A9" s="12" t="s">
        <v>7</v>
      </c>
      <c r="B9" s="11">
        <v>8679</v>
      </c>
      <c r="C9" s="11">
        <v>8679</v>
      </c>
      <c r="D9" s="11">
        <v>8679</v>
      </c>
      <c r="E9" s="11">
        <v>8679</v>
      </c>
      <c r="F9" s="11">
        <v>8679</v>
      </c>
      <c r="G9" s="11">
        <v>8679</v>
      </c>
      <c r="H9" s="11">
        <v>8679</v>
      </c>
      <c r="I9" s="11">
        <v>8679</v>
      </c>
      <c r="J9" s="11">
        <v>8679</v>
      </c>
      <c r="K9" s="11">
        <v>8679</v>
      </c>
      <c r="L9" s="11">
        <v>8679</v>
      </c>
      <c r="M9" s="11">
        <v>8679</v>
      </c>
    </row>
    <row r="10" spans="1:18" x14ac:dyDescent="0.25">
      <c r="A10" s="12" t="s">
        <v>39</v>
      </c>
      <c r="B10" s="11">
        <f>15%*B4</f>
        <v>25115.362499999999</v>
      </c>
      <c r="C10" s="11">
        <f t="shared" ref="C10:M10" si="0">15%*C4</f>
        <v>25115.362499999999</v>
      </c>
      <c r="D10" s="11">
        <f t="shared" si="0"/>
        <v>25115.362499999999</v>
      </c>
      <c r="E10" s="11">
        <f t="shared" si="0"/>
        <v>25115.362499999999</v>
      </c>
      <c r="F10" s="11">
        <f t="shared" si="0"/>
        <v>25115.362499999999</v>
      </c>
      <c r="G10" s="11">
        <f t="shared" si="0"/>
        <v>25115.362499999999</v>
      </c>
      <c r="H10" s="11">
        <f t="shared" si="0"/>
        <v>25115.362499999999</v>
      </c>
      <c r="I10" s="11">
        <f t="shared" si="0"/>
        <v>25115.362499999999</v>
      </c>
      <c r="J10" s="11">
        <f t="shared" si="0"/>
        <v>25115.362499999999</v>
      </c>
      <c r="K10" s="11">
        <f t="shared" si="0"/>
        <v>25115.362499999999</v>
      </c>
      <c r="L10" s="11">
        <f t="shared" si="0"/>
        <v>25115.362499999999</v>
      </c>
      <c r="M10" s="11">
        <f t="shared" si="0"/>
        <v>25115.362499999999</v>
      </c>
    </row>
    <row r="11" spans="1:18" x14ac:dyDescent="0.25">
      <c r="A11" s="12" t="s">
        <v>40</v>
      </c>
      <c r="B11" s="11">
        <v>6495</v>
      </c>
      <c r="C11" s="11">
        <v>6495</v>
      </c>
      <c r="D11" s="11">
        <v>6495</v>
      </c>
      <c r="E11" s="11">
        <v>6495</v>
      </c>
      <c r="F11" s="11">
        <v>6495</v>
      </c>
      <c r="G11" s="11">
        <v>6495</v>
      </c>
      <c r="H11" s="11">
        <v>6495</v>
      </c>
      <c r="I11" s="11">
        <v>6495</v>
      </c>
      <c r="J11" s="11">
        <v>6495</v>
      </c>
      <c r="K11" s="11">
        <v>6495</v>
      </c>
      <c r="L11" s="11">
        <v>6495</v>
      </c>
      <c r="M11" s="11">
        <v>6495</v>
      </c>
    </row>
    <row r="12" spans="1:18" x14ac:dyDescent="0.25">
      <c r="A12" s="12" t="s">
        <v>17</v>
      </c>
      <c r="B12" s="11">
        <f>SUM(B8:B11)</f>
        <v>54228.002500000002</v>
      </c>
      <c r="C12" s="11">
        <f t="shared" ref="C12:M12" si="1">SUM(C8:C11)</f>
        <v>54228.002500000002</v>
      </c>
      <c r="D12" s="11">
        <f t="shared" si="1"/>
        <v>54228.002500000002</v>
      </c>
      <c r="E12" s="11">
        <f t="shared" si="1"/>
        <v>54228.002500000002</v>
      </c>
      <c r="F12" s="11">
        <f t="shared" si="1"/>
        <v>54228.002500000002</v>
      </c>
      <c r="G12" s="11">
        <f t="shared" si="1"/>
        <v>54228.002500000002</v>
      </c>
      <c r="H12" s="11">
        <f t="shared" si="1"/>
        <v>54228.002500000002</v>
      </c>
      <c r="I12" s="11">
        <f t="shared" si="1"/>
        <v>54228.002500000002</v>
      </c>
      <c r="J12" s="11">
        <f t="shared" si="1"/>
        <v>54228.002500000002</v>
      </c>
      <c r="K12" s="11">
        <f t="shared" si="1"/>
        <v>54228.002500000002</v>
      </c>
      <c r="L12" s="11">
        <f t="shared" si="1"/>
        <v>54228.002500000002</v>
      </c>
      <c r="M12" s="11">
        <f t="shared" si="1"/>
        <v>54228.002500000002</v>
      </c>
    </row>
    <row r="13" spans="1:18" x14ac:dyDescent="0.25">
      <c r="A13" s="12" t="s">
        <v>41</v>
      </c>
      <c r="B13" s="11">
        <f>(B12*70%)+B12</f>
        <v>92187.604250000004</v>
      </c>
      <c r="C13" s="11">
        <f t="shared" ref="C13:M13" si="2">(C12*70%)+C12</f>
        <v>92187.604250000004</v>
      </c>
      <c r="D13" s="11">
        <f t="shared" si="2"/>
        <v>92187.604250000004</v>
      </c>
      <c r="E13" s="11">
        <f t="shared" si="2"/>
        <v>92187.604250000004</v>
      </c>
      <c r="F13" s="11">
        <f t="shared" si="2"/>
        <v>92187.604250000004</v>
      </c>
      <c r="G13" s="11">
        <f t="shared" si="2"/>
        <v>92187.604250000004</v>
      </c>
      <c r="H13" s="11">
        <f t="shared" si="2"/>
        <v>92187.604250000004</v>
      </c>
      <c r="I13" s="11">
        <f t="shared" si="2"/>
        <v>92187.604250000004</v>
      </c>
      <c r="J13" s="11">
        <f t="shared" si="2"/>
        <v>92187.604250000004</v>
      </c>
      <c r="K13" s="11">
        <f t="shared" si="2"/>
        <v>92187.604250000004</v>
      </c>
      <c r="L13" s="11">
        <f t="shared" si="2"/>
        <v>92187.604250000004</v>
      </c>
      <c r="M13" s="11">
        <f t="shared" si="2"/>
        <v>92187.604250000004</v>
      </c>
    </row>
    <row r="14" spans="1:18" x14ac:dyDescent="0.25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4"/>
    </row>
    <row r="15" spans="1:18" x14ac:dyDescent="0.25">
      <c r="A15" s="26" t="s">
        <v>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5"/>
    </row>
    <row r="16" spans="1:18" x14ac:dyDescent="0.25">
      <c r="A16" s="12" t="s">
        <v>9</v>
      </c>
      <c r="B16" s="11">
        <f>(B4-B13)*30%</f>
        <v>22574.443724999997</v>
      </c>
      <c r="C16" s="11">
        <f t="shared" ref="C16:M16" si="3">(C4-C13)*30%</f>
        <v>22574.443724999997</v>
      </c>
      <c r="D16" s="11">
        <f t="shared" si="3"/>
        <v>22574.443724999997</v>
      </c>
      <c r="E16" s="11">
        <f t="shared" si="3"/>
        <v>22574.443724999997</v>
      </c>
      <c r="F16" s="11">
        <f t="shared" si="3"/>
        <v>22574.443724999997</v>
      </c>
      <c r="G16" s="11">
        <f t="shared" si="3"/>
        <v>22574.443724999997</v>
      </c>
      <c r="H16" s="11">
        <f t="shared" si="3"/>
        <v>22574.443724999997</v>
      </c>
      <c r="I16" s="11">
        <f t="shared" si="3"/>
        <v>22574.443724999997</v>
      </c>
      <c r="J16" s="11">
        <f t="shared" si="3"/>
        <v>22574.443724999997</v>
      </c>
      <c r="K16" s="11">
        <f t="shared" si="3"/>
        <v>22574.443724999997</v>
      </c>
      <c r="L16" s="11">
        <f t="shared" si="3"/>
        <v>22574.443724999997</v>
      </c>
      <c r="M16" s="11">
        <f t="shared" si="3"/>
        <v>22574.443724999997</v>
      </c>
    </row>
    <row r="18" spans="2:2" x14ac:dyDescent="0.25">
      <c r="B18" s="20"/>
    </row>
    <row r="20" spans="2:2" x14ac:dyDescent="0.25">
      <c r="B20" s="20"/>
    </row>
  </sheetData>
  <mergeCells count="4">
    <mergeCell ref="A1:M1"/>
    <mergeCell ref="A3:M3"/>
    <mergeCell ref="A7:M7"/>
    <mergeCell ref="A15:M15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3"/>
  <sheetViews>
    <sheetView workbookViewId="0"/>
  </sheetViews>
  <sheetFormatPr defaultRowHeight="15" x14ac:dyDescent="0.25"/>
  <cols>
    <col min="1" max="1" width="19.42578125" customWidth="1"/>
    <col min="2" max="2" width="21.7109375" bestFit="1" customWidth="1"/>
    <col min="3" max="3" width="23.42578125" bestFit="1" customWidth="1"/>
    <col min="4" max="4" width="21.140625" bestFit="1" customWidth="1"/>
    <col min="5" max="5" width="31.7109375" bestFit="1" customWidth="1"/>
  </cols>
  <sheetData>
    <row r="1" spans="1:5" x14ac:dyDescent="0.25">
      <c r="A1" s="17" t="s">
        <v>24</v>
      </c>
      <c r="B1" s="17" t="s">
        <v>29</v>
      </c>
      <c r="C1" s="17" t="s">
        <v>30</v>
      </c>
      <c r="D1" s="17" t="s">
        <v>31</v>
      </c>
      <c r="E1" s="17" t="s">
        <v>32</v>
      </c>
    </row>
    <row r="2" spans="1:5" x14ac:dyDescent="0.25">
      <c r="A2" s="17" t="s">
        <v>25</v>
      </c>
      <c r="B2" s="17" t="s">
        <v>26</v>
      </c>
      <c r="C2" s="17"/>
      <c r="D2" s="17"/>
      <c r="E2" s="17"/>
    </row>
    <row r="3" spans="1:5" x14ac:dyDescent="0.25">
      <c r="A3" s="17">
        <v>0</v>
      </c>
      <c r="B3" s="18">
        <f>-'Filial Campinas - Dados'!P3</f>
        <v>-300000</v>
      </c>
      <c r="C3" s="18">
        <f>B3</f>
        <v>-300000</v>
      </c>
      <c r="D3" s="18">
        <f>C3</f>
        <v>-300000</v>
      </c>
      <c r="E3" s="18">
        <f>D3</f>
        <v>-300000</v>
      </c>
    </row>
    <row r="4" spans="1:5" x14ac:dyDescent="0.25">
      <c r="A4" s="17">
        <v>1</v>
      </c>
      <c r="B4" s="18">
        <f>'Filial Campinas - Dados'!B16</f>
        <v>22574.443724999997</v>
      </c>
      <c r="C4" s="18">
        <f t="shared" ref="C4:C10" si="0">C3+B4</f>
        <v>-277425.55627499998</v>
      </c>
      <c r="D4" s="18">
        <f>PV(C30,A4,,-B4)</f>
        <v>22313.048218887052</v>
      </c>
      <c r="E4" s="18">
        <f t="shared" ref="E4:E27" si="1">E3+D4</f>
        <v>-277686.95178111293</v>
      </c>
    </row>
    <row r="5" spans="1:5" x14ac:dyDescent="0.25">
      <c r="A5" s="17">
        <v>2</v>
      </c>
      <c r="B5" s="18">
        <f t="shared" ref="B5:B27" si="2">B4</f>
        <v>22574.443724999997</v>
      </c>
      <c r="C5" s="18">
        <f t="shared" si="0"/>
        <v>-254851.11254999999</v>
      </c>
      <c r="D5" s="18">
        <f>PV(C30,A5,,-B5)</f>
        <v>22054.679481072297</v>
      </c>
      <c r="E5" s="18">
        <f t="shared" si="1"/>
        <v>-255632.27230004064</v>
      </c>
    </row>
    <row r="6" spans="1:5" x14ac:dyDescent="0.25">
      <c r="A6" s="17">
        <v>3</v>
      </c>
      <c r="B6" s="18">
        <f t="shared" si="2"/>
        <v>22574.443724999997</v>
      </c>
      <c r="C6" s="18">
        <f t="shared" si="0"/>
        <v>-232276.668825</v>
      </c>
      <c r="D6" s="18">
        <f>PV(C30,A6,,-B6)</f>
        <v>21799.302463798147</v>
      </c>
      <c r="E6" s="18">
        <f t="shared" si="1"/>
        <v>-233832.9698362425</v>
      </c>
    </row>
    <row r="7" spans="1:5" x14ac:dyDescent="0.25">
      <c r="A7" s="17">
        <v>4</v>
      </c>
      <c r="B7" s="18">
        <f t="shared" si="2"/>
        <v>22574.443724999997</v>
      </c>
      <c r="C7" s="18">
        <f t="shared" si="0"/>
        <v>-209702.22510000001</v>
      </c>
      <c r="D7" s="18">
        <f>PV(C30,A7,,-B7)</f>
        <v>21546.882525134355</v>
      </c>
      <c r="E7" s="18">
        <f t="shared" si="1"/>
        <v>-212286.08731110813</v>
      </c>
    </row>
    <row r="8" spans="1:5" x14ac:dyDescent="0.25">
      <c r="A8" s="17">
        <v>5</v>
      </c>
      <c r="B8" s="18">
        <f t="shared" si="2"/>
        <v>22574.443724999997</v>
      </c>
      <c r="C8" s="18">
        <f t="shared" si="0"/>
        <v>-187127.78137500002</v>
      </c>
      <c r="D8" s="18">
        <f>PV(C30,A8,,-B8)</f>
        <v>21297.385424278833</v>
      </c>
      <c r="E8" s="18">
        <f t="shared" si="1"/>
        <v>-190988.70188682931</v>
      </c>
    </row>
    <row r="9" spans="1:5" x14ac:dyDescent="0.25">
      <c r="A9" s="17">
        <v>6</v>
      </c>
      <c r="B9" s="18">
        <f t="shared" si="2"/>
        <v>22574.443724999997</v>
      </c>
      <c r="C9" s="18">
        <f t="shared" si="0"/>
        <v>-164553.33765000003</v>
      </c>
      <c r="D9" s="18">
        <f>PV(C30,A9,,-B9)</f>
        <v>21050.777316912863</v>
      </c>
      <c r="E9" s="18">
        <f t="shared" si="1"/>
        <v>-169937.92456991645</v>
      </c>
    </row>
    <row r="10" spans="1:5" x14ac:dyDescent="0.25">
      <c r="A10" s="17">
        <v>7</v>
      </c>
      <c r="B10" s="18">
        <f t="shared" si="2"/>
        <v>22574.443724999997</v>
      </c>
      <c r="C10" s="18">
        <f t="shared" si="0"/>
        <v>-141978.89392500004</v>
      </c>
      <c r="D10" s="18">
        <f>PV(C30,A10,,-B10)</f>
        <v>20807.024750610137</v>
      </c>
      <c r="E10" s="18">
        <f t="shared" si="1"/>
        <v>-149130.8998193063</v>
      </c>
    </row>
    <row r="11" spans="1:5" x14ac:dyDescent="0.25">
      <c r="A11" s="17">
        <v>8</v>
      </c>
      <c r="B11" s="18">
        <f t="shared" si="2"/>
        <v>22574.443724999997</v>
      </c>
      <c r="C11" s="18">
        <f t="shared" ref="C11:C27" si="3">C10+B11</f>
        <v>-119404.45020000005</v>
      </c>
      <c r="D11" s="18">
        <f>PV(C30,A11,,-B11)</f>
        <v>20566.094660298892</v>
      </c>
      <c r="E11" s="18">
        <f t="shared" si="1"/>
        <v>-128564.8051590074</v>
      </c>
    </row>
    <row r="12" spans="1:5" x14ac:dyDescent="0.25">
      <c r="A12" s="17">
        <v>9</v>
      </c>
      <c r="B12" s="18">
        <f t="shared" si="2"/>
        <v>22574.443724999997</v>
      </c>
      <c r="C12" s="18">
        <f t="shared" si="3"/>
        <v>-96830.00647500006</v>
      </c>
      <c r="D12" s="18">
        <f>PV(C30,A12,,-B12)</f>
        <v>20327.954363776676</v>
      </c>
      <c r="E12" s="18">
        <f t="shared" si="1"/>
        <v>-108236.85079523073</v>
      </c>
    </row>
    <row r="13" spans="1:5" x14ac:dyDescent="0.25">
      <c r="A13" s="17">
        <v>10</v>
      </c>
      <c r="B13" s="18">
        <f t="shared" si="2"/>
        <v>22574.443724999997</v>
      </c>
      <c r="C13" s="18">
        <f t="shared" si="3"/>
        <v>-74255.56275000007</v>
      </c>
      <c r="D13" s="18">
        <f>PV(C30,A13,,-B13)</f>
        <v>20092.57155727697</v>
      </c>
      <c r="E13" s="18">
        <f t="shared" si="1"/>
        <v>-88144.279237953757</v>
      </c>
    </row>
    <row r="14" spans="1:5" x14ac:dyDescent="0.25">
      <c r="A14" s="17">
        <v>11</v>
      </c>
      <c r="B14" s="18">
        <f t="shared" si="2"/>
        <v>22574.443724999997</v>
      </c>
      <c r="C14" s="18">
        <f t="shared" si="3"/>
        <v>-51681.119025000073</v>
      </c>
      <c r="D14" s="18">
        <f>PV(C30,A14,,-B14)</f>
        <v>19859.914311087174</v>
      </c>
      <c r="E14" s="18">
        <f t="shared" si="1"/>
        <v>-68284.364926866576</v>
      </c>
    </row>
    <row r="15" spans="1:5" x14ac:dyDescent="0.25">
      <c r="A15" s="17">
        <v>12</v>
      </c>
      <c r="B15" s="18">
        <f t="shared" si="2"/>
        <v>22574.443724999997</v>
      </c>
      <c r="C15" s="18">
        <f t="shared" si="3"/>
        <v>-29106.675300000075</v>
      </c>
      <c r="D15" s="18">
        <f>PV(C30,A15,,-B15)</f>
        <v>19629.951065217363</v>
      </c>
      <c r="E15" s="18">
        <f t="shared" si="1"/>
        <v>-48654.413861649213</v>
      </c>
    </row>
    <row r="16" spans="1:5" x14ac:dyDescent="0.25">
      <c r="A16" s="17">
        <v>13</v>
      </c>
      <c r="B16" s="18">
        <f>B15</f>
        <v>22574.443724999997</v>
      </c>
      <c r="C16" s="18">
        <f t="shared" si="3"/>
        <v>-6532.231575000078</v>
      </c>
      <c r="D16" s="18">
        <f>PV(C30,A16,,-B16)</f>
        <v>19402.650625119153</v>
      </c>
      <c r="E16" s="18">
        <f t="shared" si="1"/>
        <v>-29251.76323653006</v>
      </c>
    </row>
    <row r="17" spans="1:5" x14ac:dyDescent="0.25">
      <c r="A17" s="17">
        <v>14</v>
      </c>
      <c r="B17" s="18">
        <f t="shared" si="2"/>
        <v>22574.443724999997</v>
      </c>
      <c r="C17" s="18">
        <f t="shared" si="3"/>
        <v>16042.212149999919</v>
      </c>
      <c r="D17" s="18">
        <f>PV(C30,A17,,-B17)</f>
        <v>19177.982157454146</v>
      </c>
      <c r="E17" s="18">
        <f t="shared" si="1"/>
        <v>-10073.781079075914</v>
      </c>
    </row>
    <row r="18" spans="1:5" x14ac:dyDescent="0.25">
      <c r="A18" s="17">
        <v>15</v>
      </c>
      <c r="B18" s="18">
        <f t="shared" si="2"/>
        <v>22574.443724999997</v>
      </c>
      <c r="C18" s="18">
        <f t="shared" si="3"/>
        <v>38616.655874999917</v>
      </c>
      <c r="D18" s="18">
        <f>PV(C30,A18,,-B18)</f>
        <v>18955.91518591141</v>
      </c>
      <c r="E18" s="18">
        <f t="shared" si="1"/>
        <v>8882.1341068354959</v>
      </c>
    </row>
    <row r="19" spans="1:5" x14ac:dyDescent="0.25">
      <c r="A19" s="17">
        <v>16</v>
      </c>
      <c r="B19" s="18">
        <f t="shared" si="2"/>
        <v>22574.443724999997</v>
      </c>
      <c r="C19" s="18">
        <f t="shared" si="3"/>
        <v>61191.099599999914</v>
      </c>
      <c r="D19" s="18">
        <f>PV(C30,A19,,-B19)</f>
        <v>18736.419587073327</v>
      </c>
      <c r="E19" s="18">
        <f t="shared" si="1"/>
        <v>27618.553693908823</v>
      </c>
    </row>
    <row r="20" spans="1:5" x14ac:dyDescent="0.25">
      <c r="A20" s="17">
        <v>17</v>
      </c>
      <c r="B20" s="18">
        <f t="shared" si="2"/>
        <v>22574.443724999997</v>
      </c>
      <c r="C20" s="18">
        <f t="shared" si="3"/>
        <v>83765.543324999919</v>
      </c>
      <c r="D20" s="18">
        <f>PV(C30,A20,,-B20)</f>
        <v>18519.465586329396</v>
      </c>
      <c r="E20" s="18">
        <f t="shared" si="1"/>
        <v>46138.019280238223</v>
      </c>
    </row>
    <row r="21" spans="1:5" x14ac:dyDescent="0.25">
      <c r="A21" s="17">
        <v>18</v>
      </c>
      <c r="B21" s="18">
        <f t="shared" si="2"/>
        <v>22574.443724999997</v>
      </c>
      <c r="C21" s="18">
        <f t="shared" si="3"/>
        <v>106339.98704999991</v>
      </c>
      <c r="D21" s="18">
        <f>PV(C30,A21,,-B21)</f>
        <v>18305.023753837249</v>
      </c>
      <c r="E21" s="18">
        <f t="shared" si="1"/>
        <v>64443.043034075468</v>
      </c>
    </row>
    <row r="22" spans="1:5" x14ac:dyDescent="0.25">
      <c r="A22" s="17">
        <v>19</v>
      </c>
      <c r="B22" s="18">
        <f t="shared" si="2"/>
        <v>22574.443724999997</v>
      </c>
      <c r="C22" s="18">
        <f t="shared" si="3"/>
        <v>128914.4307749999</v>
      </c>
      <c r="D22" s="18">
        <f>PV(C30,A22,,-B22)</f>
        <v>18093.065000530532</v>
      </c>
      <c r="E22" s="18">
        <f t="shared" si="1"/>
        <v>82536.108034606004</v>
      </c>
    </row>
    <row r="23" spans="1:5" x14ac:dyDescent="0.25">
      <c r="A23" s="17">
        <v>20</v>
      </c>
      <c r="B23" s="18">
        <f t="shared" si="2"/>
        <v>22574.443724999997</v>
      </c>
      <c r="C23" s="18">
        <f t="shared" si="3"/>
        <v>151488.87449999989</v>
      </c>
      <c r="D23" s="18">
        <f>PV(C30,A23,,-B23)</f>
        <v>17883.560574172927</v>
      </c>
      <c r="E23" s="18">
        <f t="shared" si="1"/>
        <v>100419.66860877893</v>
      </c>
    </row>
    <row r="24" spans="1:5" x14ac:dyDescent="0.25">
      <c r="A24" s="17">
        <v>21</v>
      </c>
      <c r="B24" s="18">
        <f t="shared" si="2"/>
        <v>22574.443724999997</v>
      </c>
      <c r="C24" s="18">
        <f t="shared" si="3"/>
        <v>174063.31822499988</v>
      </c>
      <c r="D24" s="18">
        <f>PV(C30,A24,,-B24)</f>
        <v>17676.48205545796</v>
      </c>
      <c r="E24" s="18">
        <f t="shared" si="1"/>
        <v>118096.15066423689</v>
      </c>
    </row>
    <row r="25" spans="1:5" x14ac:dyDescent="0.25">
      <c r="A25" s="17">
        <v>22</v>
      </c>
      <c r="B25" s="18">
        <f t="shared" si="2"/>
        <v>22574.443724999997</v>
      </c>
      <c r="C25" s="18">
        <f t="shared" si="3"/>
        <v>196637.76194999987</v>
      </c>
      <c r="D25" s="18">
        <f>PV(C30,A25,,-B25)</f>
        <v>17471.80135415386</v>
      </c>
      <c r="E25" s="18">
        <f t="shared" si="1"/>
        <v>135567.95201839076</v>
      </c>
    </row>
    <row r="26" spans="1:5" x14ac:dyDescent="0.25">
      <c r="A26" s="17">
        <v>23</v>
      </c>
      <c r="B26" s="18">
        <f t="shared" si="2"/>
        <v>22574.443724999997</v>
      </c>
      <c r="C26" s="18">
        <f t="shared" si="3"/>
        <v>219212.20567499986</v>
      </c>
      <c r="D26" s="18">
        <f>PV(C30,A26,,-B26)</f>
        <v>17269.490705293178</v>
      </c>
      <c r="E26" s="18">
        <f t="shared" si="1"/>
        <v>152837.44272368393</v>
      </c>
    </row>
    <row r="27" spans="1:5" x14ac:dyDescent="0.25">
      <c r="A27" s="17">
        <v>24</v>
      </c>
      <c r="B27" s="18">
        <f t="shared" si="2"/>
        <v>22574.443724999997</v>
      </c>
      <c r="C27" s="18">
        <f t="shared" si="3"/>
        <v>241786.64939999985</v>
      </c>
      <c r="D27" s="18">
        <f>PV(C30,A27,,-B27)</f>
        <v>17069.522665406381</v>
      </c>
      <c r="E27" s="18">
        <f t="shared" si="1"/>
        <v>169906.9653890903</v>
      </c>
    </row>
    <row r="28" spans="1:5" x14ac:dyDescent="0.25">
      <c r="A28" t="s">
        <v>27</v>
      </c>
      <c r="C28" s="19">
        <f>IF(C16&lt;0,IF(C17&gt;=0,A16+(-C16/B17),0),0)</f>
        <v>13.289364010673982</v>
      </c>
      <c r="E28" s="19">
        <f>IF(E17&lt;0,IF(E18&gt;=0,A17+(-E17/D18),0),0)</f>
        <v>14.531432061194442</v>
      </c>
    </row>
    <row r="30" spans="1:5" x14ac:dyDescent="0.25">
      <c r="A30" t="s">
        <v>28</v>
      </c>
      <c r="C30" s="1">
        <f>'Filial Campinas - Dados'!P2</f>
        <v>1.171491691985338E-2</v>
      </c>
      <c r="D30" t="s">
        <v>11</v>
      </c>
    </row>
    <row r="32" spans="1:5" x14ac:dyDescent="0.25">
      <c r="A32" t="s">
        <v>37</v>
      </c>
      <c r="B32" s="21">
        <f>NPV(C30,B4:B27)+B3</f>
        <v>169906.9653890903</v>
      </c>
    </row>
    <row r="33" spans="1:2" x14ac:dyDescent="0.25">
      <c r="A33" t="s">
        <v>38</v>
      </c>
      <c r="B33" s="1">
        <f>IRR(B3:B27)</f>
        <v>5.3904788269047321E-2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sqref="A1:M1"/>
    </sheetView>
  </sheetViews>
  <sheetFormatPr defaultRowHeight="15" x14ac:dyDescent="0.25"/>
  <cols>
    <col min="1" max="1" width="29.7109375" bestFit="1" customWidth="1"/>
    <col min="2" max="2" width="14.28515625" bestFit="1" customWidth="1"/>
    <col min="3" max="13" width="13.28515625" bestFit="1" customWidth="1"/>
    <col min="15" max="15" width="24.140625" bestFit="1" customWidth="1"/>
    <col min="16" max="16" width="14.28515625" bestFit="1" customWidth="1"/>
    <col min="17" max="17" width="4.85546875" bestFit="1" customWidth="1"/>
  </cols>
  <sheetData>
    <row r="1" spans="1:17" x14ac:dyDescent="0.25">
      <c r="A1" s="26" t="s">
        <v>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t="s">
        <v>10</v>
      </c>
      <c r="P1" s="1">
        <v>1.38E-2</v>
      </c>
      <c r="Q1" t="s">
        <v>11</v>
      </c>
    </row>
    <row r="2" spans="1:17" x14ac:dyDescent="0.25">
      <c r="A2" s="8" t="s">
        <v>1</v>
      </c>
      <c r="B2" s="9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10">
        <v>12</v>
      </c>
      <c r="O2" t="s">
        <v>19</v>
      </c>
      <c r="P2" s="15">
        <v>130000</v>
      </c>
    </row>
    <row r="3" spans="1:17" x14ac:dyDescent="0.25">
      <c r="A3" s="26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5"/>
    </row>
    <row r="4" spans="1:17" x14ac:dyDescent="0.25">
      <c r="A4" s="2" t="s">
        <v>21</v>
      </c>
      <c r="B4" s="6">
        <v>20000</v>
      </c>
      <c r="C4" s="6">
        <v>20000</v>
      </c>
      <c r="D4" s="6">
        <v>20000</v>
      </c>
      <c r="E4" s="6">
        <v>20000</v>
      </c>
      <c r="F4" s="6">
        <v>20000</v>
      </c>
      <c r="G4" s="6">
        <v>20000</v>
      </c>
      <c r="H4" s="6">
        <v>20000</v>
      </c>
      <c r="I4" s="6">
        <v>20000</v>
      </c>
      <c r="J4" s="6">
        <v>20000</v>
      </c>
      <c r="K4" s="6">
        <v>20000</v>
      </c>
      <c r="L4" s="6">
        <v>20000</v>
      </c>
      <c r="M4" s="29">
        <v>20000</v>
      </c>
    </row>
    <row r="5" spans="1:17" x14ac:dyDescent="0.25">
      <c r="A5" s="26" t="s">
        <v>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5"/>
    </row>
    <row r="6" spans="1:17" x14ac:dyDescent="0.25">
      <c r="A6" s="12" t="s">
        <v>13</v>
      </c>
      <c r="B6" s="13">
        <v>450</v>
      </c>
      <c r="C6" s="13">
        <v>450</v>
      </c>
      <c r="D6" s="13">
        <v>450</v>
      </c>
      <c r="E6" s="13">
        <v>450</v>
      </c>
      <c r="F6" s="13">
        <v>450</v>
      </c>
      <c r="G6" s="13">
        <v>450</v>
      </c>
      <c r="H6" s="13">
        <v>450</v>
      </c>
      <c r="I6" s="13">
        <v>450</v>
      </c>
      <c r="J6" s="13">
        <v>450</v>
      </c>
      <c r="K6" s="13">
        <v>450</v>
      </c>
      <c r="L6" s="13">
        <v>450</v>
      </c>
      <c r="M6" s="13">
        <v>450</v>
      </c>
    </row>
    <row r="7" spans="1:17" x14ac:dyDescent="0.25">
      <c r="A7" s="12" t="s">
        <v>14</v>
      </c>
      <c r="B7" s="13">
        <v>1800</v>
      </c>
      <c r="C7" s="13">
        <v>1800</v>
      </c>
      <c r="D7" s="13">
        <v>1800</v>
      </c>
      <c r="E7" s="13">
        <v>1800</v>
      </c>
      <c r="F7" s="13">
        <v>1800</v>
      </c>
      <c r="G7" s="13">
        <v>1800</v>
      </c>
      <c r="H7" s="13">
        <v>1800</v>
      </c>
      <c r="I7" s="13">
        <v>1800</v>
      </c>
      <c r="J7" s="13">
        <v>1800</v>
      </c>
      <c r="K7" s="13">
        <v>1800</v>
      </c>
      <c r="L7" s="13">
        <v>1800</v>
      </c>
      <c r="M7" s="13">
        <v>1800</v>
      </c>
    </row>
    <row r="8" spans="1:17" x14ac:dyDescent="0.25">
      <c r="A8" s="14" t="s">
        <v>16</v>
      </c>
      <c r="B8" s="13">
        <v>3942.11</v>
      </c>
      <c r="C8" s="13">
        <v>3942.11</v>
      </c>
      <c r="D8" s="13">
        <v>3942.11</v>
      </c>
      <c r="E8" s="13">
        <v>3942.11</v>
      </c>
      <c r="F8" s="13">
        <v>3942.11</v>
      </c>
      <c r="G8" s="13">
        <v>3942.11</v>
      </c>
      <c r="H8" s="13">
        <v>3942.11</v>
      </c>
      <c r="I8" s="13">
        <v>3942.11</v>
      </c>
      <c r="J8" s="13">
        <v>3942.11</v>
      </c>
      <c r="K8" s="13">
        <v>3942.11</v>
      </c>
      <c r="L8" s="13">
        <v>3942.11</v>
      </c>
      <c r="M8" s="13">
        <v>3942.11</v>
      </c>
    </row>
    <row r="9" spans="1:17" x14ac:dyDescent="0.25">
      <c r="A9" s="12" t="s">
        <v>15</v>
      </c>
      <c r="B9" s="13">
        <v>11729</v>
      </c>
      <c r="C9" s="13">
        <v>11729</v>
      </c>
      <c r="D9" s="13">
        <v>11729</v>
      </c>
      <c r="E9" s="13">
        <v>11729</v>
      </c>
      <c r="F9" s="13">
        <v>11729</v>
      </c>
      <c r="G9" s="13">
        <v>11729</v>
      </c>
      <c r="H9" s="13">
        <v>11729</v>
      </c>
      <c r="I9" s="13">
        <v>11729</v>
      </c>
      <c r="J9" s="13">
        <v>11729</v>
      </c>
      <c r="K9" s="13">
        <v>11729</v>
      </c>
      <c r="L9" s="13">
        <v>11729</v>
      </c>
      <c r="M9" s="13">
        <v>11729</v>
      </c>
    </row>
    <row r="10" spans="1:17" x14ac:dyDescent="0.25">
      <c r="A10" s="12" t="s">
        <v>20</v>
      </c>
      <c r="B10" s="13">
        <f>SUM(B6:B9)</f>
        <v>17921.11</v>
      </c>
      <c r="C10" s="13">
        <f>SUM(C6:C9)</f>
        <v>17921.11</v>
      </c>
      <c r="D10" s="13">
        <f t="shared" ref="D10:M10" si="0">SUM(D6:D9)</f>
        <v>17921.11</v>
      </c>
      <c r="E10" s="13">
        <f t="shared" si="0"/>
        <v>17921.11</v>
      </c>
      <c r="F10" s="13">
        <f t="shared" si="0"/>
        <v>17921.11</v>
      </c>
      <c r="G10" s="13">
        <f t="shared" si="0"/>
        <v>17921.11</v>
      </c>
      <c r="H10" s="13">
        <f t="shared" si="0"/>
        <v>17921.11</v>
      </c>
      <c r="I10" s="13">
        <f t="shared" si="0"/>
        <v>17921.11</v>
      </c>
      <c r="J10" s="13">
        <f t="shared" si="0"/>
        <v>17921.11</v>
      </c>
      <c r="K10" s="13">
        <f t="shared" si="0"/>
        <v>17921.11</v>
      </c>
      <c r="L10" s="13">
        <f t="shared" si="0"/>
        <v>17921.11</v>
      </c>
      <c r="M10" s="13">
        <f t="shared" si="0"/>
        <v>17921.11</v>
      </c>
    </row>
    <row r="11" spans="1:17" x14ac:dyDescent="0.25">
      <c r="A11" s="26" t="s">
        <v>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5"/>
    </row>
    <row r="12" spans="1:17" x14ac:dyDescent="0.25">
      <c r="A12" s="5" t="s">
        <v>12</v>
      </c>
      <c r="B12" s="7">
        <f>B4-B10</f>
        <v>2078.8899999999994</v>
      </c>
      <c r="C12" s="7">
        <f t="shared" ref="C12:M12" si="1">C4-C10</f>
        <v>2078.8899999999994</v>
      </c>
      <c r="D12" s="7">
        <f t="shared" si="1"/>
        <v>2078.8899999999994</v>
      </c>
      <c r="E12" s="7">
        <f t="shared" si="1"/>
        <v>2078.8899999999994</v>
      </c>
      <c r="F12" s="7">
        <f t="shared" si="1"/>
        <v>2078.8899999999994</v>
      </c>
      <c r="G12" s="7">
        <f t="shared" si="1"/>
        <v>2078.8899999999994</v>
      </c>
      <c r="H12" s="7">
        <f t="shared" si="1"/>
        <v>2078.8899999999994</v>
      </c>
      <c r="I12" s="7">
        <f t="shared" si="1"/>
        <v>2078.8899999999994</v>
      </c>
      <c r="J12" s="7">
        <f t="shared" si="1"/>
        <v>2078.8899999999994</v>
      </c>
      <c r="K12" s="7">
        <f t="shared" si="1"/>
        <v>2078.8899999999994</v>
      </c>
      <c r="L12" s="7">
        <f t="shared" si="1"/>
        <v>2078.8899999999994</v>
      </c>
      <c r="M12" s="29">
        <f t="shared" si="1"/>
        <v>2078.8899999999994</v>
      </c>
    </row>
    <row r="14" spans="1:17" x14ac:dyDescent="0.25">
      <c r="B14" s="20"/>
    </row>
    <row r="17" spans="2:2" x14ac:dyDescent="0.25">
      <c r="B17" s="22"/>
    </row>
  </sheetData>
  <mergeCells count="4">
    <mergeCell ref="A1:M1"/>
    <mergeCell ref="A3:M3"/>
    <mergeCell ref="A5:M5"/>
    <mergeCell ref="A11:M1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3"/>
  <sheetViews>
    <sheetView workbookViewId="0">
      <selection activeCell="B93" sqref="B93"/>
    </sheetView>
  </sheetViews>
  <sheetFormatPr defaultRowHeight="15" x14ac:dyDescent="0.25"/>
  <cols>
    <col min="1" max="1" width="19.42578125" customWidth="1"/>
    <col min="2" max="2" width="17.42578125" customWidth="1"/>
    <col min="3" max="3" width="21.7109375" bestFit="1" customWidth="1"/>
    <col min="4" max="4" width="19.42578125" bestFit="1" customWidth="1"/>
    <col min="5" max="5" width="30" bestFit="1" customWidth="1"/>
  </cols>
  <sheetData>
    <row r="1" spans="1:5" x14ac:dyDescent="0.25">
      <c r="A1" s="17" t="s">
        <v>24</v>
      </c>
      <c r="B1" s="17" t="s">
        <v>33</v>
      </c>
      <c r="C1" s="17" t="s">
        <v>34</v>
      </c>
      <c r="D1" s="17" t="s">
        <v>35</v>
      </c>
      <c r="E1" s="17" t="s">
        <v>36</v>
      </c>
    </row>
    <row r="2" spans="1:5" x14ac:dyDescent="0.25">
      <c r="A2" s="17" t="s">
        <v>25</v>
      </c>
      <c r="B2" s="17" t="s">
        <v>26</v>
      </c>
      <c r="C2" s="17"/>
      <c r="D2" s="17"/>
      <c r="E2" s="17"/>
    </row>
    <row r="3" spans="1:5" x14ac:dyDescent="0.25">
      <c r="A3" s="17">
        <v>0</v>
      </c>
      <c r="B3" s="18">
        <f>-'Veículo (Van) - Dados'!P2</f>
        <v>-130000</v>
      </c>
      <c r="C3" s="18">
        <f>B3</f>
        <v>-130000</v>
      </c>
      <c r="D3" s="18">
        <f>C3</f>
        <v>-130000</v>
      </c>
      <c r="E3" s="18">
        <f>D3</f>
        <v>-130000</v>
      </c>
    </row>
    <row r="4" spans="1:5" x14ac:dyDescent="0.25">
      <c r="A4" s="17">
        <v>1</v>
      </c>
      <c r="B4" s="18">
        <f>'Veículo (Van) - Dados'!B12</f>
        <v>2078.8899999999994</v>
      </c>
      <c r="C4" s="18">
        <f t="shared" ref="C4:C35" si="0">C3+B4</f>
        <v>-127921.11</v>
      </c>
      <c r="D4" s="18">
        <f>PV(C90,A4,,-B4)</f>
        <v>2050.5918327086206</v>
      </c>
      <c r="E4" s="18">
        <f t="shared" ref="E4:E35" si="1">E3+D4</f>
        <v>-127949.40816729137</v>
      </c>
    </row>
    <row r="5" spans="1:5" x14ac:dyDescent="0.25">
      <c r="A5" s="17">
        <v>2</v>
      </c>
      <c r="B5" s="18">
        <f t="shared" ref="B5:B15" si="2">B4</f>
        <v>2078.8899999999994</v>
      </c>
      <c r="C5" s="18">
        <f t="shared" si="0"/>
        <v>-125842.22</v>
      </c>
      <c r="D5" s="18">
        <f>PV(C90,A5,,-B5)</f>
        <v>2022.6788643801742</v>
      </c>
      <c r="E5" s="18">
        <f t="shared" si="1"/>
        <v>-125926.7293029112</v>
      </c>
    </row>
    <row r="6" spans="1:5" x14ac:dyDescent="0.25">
      <c r="A6" s="17">
        <v>3</v>
      </c>
      <c r="B6" s="18">
        <f t="shared" si="2"/>
        <v>2078.8899999999994</v>
      </c>
      <c r="C6" s="18">
        <f t="shared" si="0"/>
        <v>-123763.33</v>
      </c>
      <c r="D6" s="18">
        <f>PV(C90,A6,,-B6)</f>
        <v>1995.1458516277116</v>
      </c>
      <c r="E6" s="18">
        <f t="shared" si="1"/>
        <v>-123931.5834512835</v>
      </c>
    </row>
    <row r="7" spans="1:5" x14ac:dyDescent="0.25">
      <c r="A7" s="17">
        <v>4</v>
      </c>
      <c r="B7" s="18">
        <f t="shared" si="2"/>
        <v>2078.8899999999994</v>
      </c>
      <c r="C7" s="18">
        <f t="shared" si="0"/>
        <v>-121684.44</v>
      </c>
      <c r="D7" s="18">
        <f>PV(C90,A7,,-B7)</f>
        <v>1967.9876224380662</v>
      </c>
      <c r="E7" s="18">
        <f t="shared" si="1"/>
        <v>-121963.59582884543</v>
      </c>
    </row>
    <row r="8" spans="1:5" x14ac:dyDescent="0.25">
      <c r="A8" s="17">
        <v>5</v>
      </c>
      <c r="B8" s="18">
        <f t="shared" si="2"/>
        <v>2078.8899999999994</v>
      </c>
      <c r="C8" s="18">
        <f t="shared" si="0"/>
        <v>-119605.55</v>
      </c>
      <c r="D8" s="18">
        <f>PV(C90,A8,,-B8)</f>
        <v>1941.1990752003021</v>
      </c>
      <c r="E8" s="18">
        <f t="shared" si="1"/>
        <v>-120022.39675364512</v>
      </c>
    </row>
    <row r="9" spans="1:5" x14ac:dyDescent="0.25">
      <c r="A9" s="17">
        <v>6</v>
      </c>
      <c r="B9" s="18">
        <f t="shared" si="2"/>
        <v>2078.8899999999994</v>
      </c>
      <c r="C9" s="18">
        <f t="shared" si="0"/>
        <v>-117526.66</v>
      </c>
      <c r="D9" s="18">
        <f>PV(C90,A9,,-B9)</f>
        <v>1914.7751777473882</v>
      </c>
      <c r="E9" s="18">
        <f t="shared" si="1"/>
        <v>-118107.62157589773</v>
      </c>
    </row>
    <row r="10" spans="1:5" x14ac:dyDescent="0.25">
      <c r="A10" s="17">
        <v>7</v>
      </c>
      <c r="B10" s="18">
        <f t="shared" si="2"/>
        <v>2078.8899999999994</v>
      </c>
      <c r="C10" s="18">
        <f t="shared" si="0"/>
        <v>-115447.77</v>
      </c>
      <c r="D10" s="18">
        <f>PV(C90,A10,,-B10)</f>
        <v>1888.7109664109173</v>
      </c>
      <c r="E10" s="18">
        <f t="shared" si="1"/>
        <v>-116218.91060948682</v>
      </c>
    </row>
    <row r="11" spans="1:5" x14ac:dyDescent="0.25">
      <c r="A11" s="17">
        <v>8</v>
      </c>
      <c r="B11" s="18">
        <f t="shared" si="2"/>
        <v>2078.8899999999994</v>
      </c>
      <c r="C11" s="18">
        <f t="shared" si="0"/>
        <v>-113368.88</v>
      </c>
      <c r="D11" s="18">
        <f>PV(C90,A11,,-B11)</f>
        <v>1863.0015450886935</v>
      </c>
      <c r="E11" s="18">
        <f t="shared" si="1"/>
        <v>-114355.90906439812</v>
      </c>
    </row>
    <row r="12" spans="1:5" x14ac:dyDescent="0.25">
      <c r="A12" s="17">
        <v>9</v>
      </c>
      <c r="B12" s="18">
        <f t="shared" si="2"/>
        <v>2078.8899999999994</v>
      </c>
      <c r="C12" s="18">
        <f t="shared" si="0"/>
        <v>-111289.99</v>
      </c>
      <c r="D12" s="18">
        <f>PV(C90,A12,,-B12)</f>
        <v>1837.6420843250085</v>
      </c>
      <c r="E12" s="18">
        <f t="shared" si="1"/>
        <v>-112518.26698007311</v>
      </c>
    </row>
    <row r="13" spans="1:5" x14ac:dyDescent="0.25">
      <c r="A13" s="17">
        <v>10</v>
      </c>
      <c r="B13" s="18">
        <f t="shared" si="2"/>
        <v>2078.8899999999994</v>
      </c>
      <c r="C13" s="18">
        <f t="shared" si="0"/>
        <v>-109211.1</v>
      </c>
      <c r="D13" s="18">
        <f>PV(C90,A13,,-B13)</f>
        <v>1812.6278204034413</v>
      </c>
      <c r="E13" s="18">
        <f t="shared" si="1"/>
        <v>-110705.63915966966</v>
      </c>
    </row>
    <row r="14" spans="1:5" x14ac:dyDescent="0.25">
      <c r="A14" s="17">
        <v>11</v>
      </c>
      <c r="B14" s="18">
        <f t="shared" si="2"/>
        <v>2078.8899999999994</v>
      </c>
      <c r="C14" s="18">
        <f t="shared" si="0"/>
        <v>-107132.21</v>
      </c>
      <c r="D14" s="18">
        <f>PV(C90,A14,,-B14)</f>
        <v>1787.9540544520032</v>
      </c>
      <c r="E14" s="18">
        <f t="shared" si="1"/>
        <v>-108917.68510521766</v>
      </c>
    </row>
    <row r="15" spans="1:5" x14ac:dyDescent="0.25">
      <c r="A15" s="17">
        <v>12</v>
      </c>
      <c r="B15" s="18">
        <f t="shared" si="2"/>
        <v>2078.8899999999994</v>
      </c>
      <c r="C15" s="18">
        <f t="shared" si="0"/>
        <v>-105053.32</v>
      </c>
      <c r="D15" s="18">
        <f>PV(C90,A15,,-B15)</f>
        <v>1763.6161515604688</v>
      </c>
      <c r="E15" s="18">
        <f t="shared" si="1"/>
        <v>-107154.0689536572</v>
      </c>
    </row>
    <row r="16" spans="1:5" x14ac:dyDescent="0.25">
      <c r="A16" s="17">
        <v>13</v>
      </c>
      <c r="B16" s="18">
        <f>B15*1.15</f>
        <v>2390.7234999999991</v>
      </c>
      <c r="C16" s="18">
        <f t="shared" si="0"/>
        <v>-102662.59650000001</v>
      </c>
      <c r="D16" s="18">
        <f>PV(C90,A16,,-B16)</f>
        <v>2000.5509708961717</v>
      </c>
      <c r="E16" s="18">
        <f t="shared" si="1"/>
        <v>-105153.51798276103</v>
      </c>
    </row>
    <row r="17" spans="1:5" x14ac:dyDescent="0.25">
      <c r="A17" s="17">
        <v>14</v>
      </c>
      <c r="B17" s="18">
        <f t="shared" ref="B17:B27" si="3">B16</f>
        <v>2390.7234999999991</v>
      </c>
      <c r="C17" s="18">
        <f t="shared" si="0"/>
        <v>-100271.87300000002</v>
      </c>
      <c r="D17" s="18">
        <f>PV(C90,A17,,-B17)</f>
        <v>1973.3191663998539</v>
      </c>
      <c r="E17" s="18">
        <f t="shared" si="1"/>
        <v>-103180.19881636117</v>
      </c>
    </row>
    <row r="18" spans="1:5" x14ac:dyDescent="0.25">
      <c r="A18" s="17">
        <v>15</v>
      </c>
      <c r="B18" s="18">
        <f t="shared" si="3"/>
        <v>2390.7234999999991</v>
      </c>
      <c r="C18" s="18">
        <f t="shared" si="0"/>
        <v>-97881.149500000029</v>
      </c>
      <c r="D18" s="18">
        <f>PV(C90,A18,,-B18)</f>
        <v>1946.4580453736969</v>
      </c>
      <c r="E18" s="18">
        <f t="shared" si="1"/>
        <v>-101233.74077098747</v>
      </c>
    </row>
    <row r="19" spans="1:5" x14ac:dyDescent="0.25">
      <c r="A19" s="17">
        <v>16</v>
      </c>
      <c r="B19" s="18">
        <f t="shared" si="3"/>
        <v>2390.7234999999991</v>
      </c>
      <c r="C19" s="18">
        <f t="shared" si="0"/>
        <v>-95490.426000000036</v>
      </c>
      <c r="D19" s="18">
        <f>PV(C90,A19,,-B19)</f>
        <v>1919.9625620178506</v>
      </c>
      <c r="E19" s="18">
        <f t="shared" si="1"/>
        <v>-99313.778208969612</v>
      </c>
    </row>
    <row r="20" spans="1:5" x14ac:dyDescent="0.25">
      <c r="A20" s="17">
        <v>17</v>
      </c>
      <c r="B20" s="18">
        <f t="shared" si="3"/>
        <v>2390.7234999999991</v>
      </c>
      <c r="C20" s="18">
        <f t="shared" si="0"/>
        <v>-93099.702500000043</v>
      </c>
      <c r="D20" s="18">
        <f>PV(C90,A20,,-B20)</f>
        <v>1893.8277392166606</v>
      </c>
      <c r="E20" s="18">
        <f t="shared" si="1"/>
        <v>-97419.950469752948</v>
      </c>
    </row>
    <row r="21" spans="1:5" x14ac:dyDescent="0.25">
      <c r="A21" s="17">
        <v>18</v>
      </c>
      <c r="B21" s="18">
        <f t="shared" si="3"/>
        <v>2390.7234999999991</v>
      </c>
      <c r="C21" s="18">
        <f t="shared" si="0"/>
        <v>-90708.97900000005</v>
      </c>
      <c r="D21" s="18">
        <f>PV(C90,A21,,-B21)</f>
        <v>1868.0486676037294</v>
      </c>
      <c r="E21" s="18">
        <f t="shared" si="1"/>
        <v>-95551.901802149223</v>
      </c>
    </row>
    <row r="22" spans="1:5" x14ac:dyDescent="0.25">
      <c r="A22" s="17">
        <v>19</v>
      </c>
      <c r="B22" s="18">
        <f t="shared" si="3"/>
        <v>2390.7234999999991</v>
      </c>
      <c r="C22" s="18">
        <f t="shared" si="0"/>
        <v>-88318.255500000058</v>
      </c>
      <c r="D22" s="18">
        <f>PV(C90,A22,,-B22)</f>
        <v>1842.6205046397013</v>
      </c>
      <c r="E22" s="18">
        <f t="shared" si="1"/>
        <v>-93709.281297509515</v>
      </c>
    </row>
    <row r="23" spans="1:5" x14ac:dyDescent="0.25">
      <c r="A23" s="17">
        <v>20</v>
      </c>
      <c r="B23" s="18">
        <f t="shared" si="3"/>
        <v>2390.7234999999991</v>
      </c>
      <c r="C23" s="18">
        <f t="shared" si="0"/>
        <v>-85927.532000000065</v>
      </c>
      <c r="D23" s="18">
        <f>PV(C90,A23,,-B23)</f>
        <v>1817.5384737026054</v>
      </c>
      <c r="E23" s="18">
        <f t="shared" si="1"/>
        <v>-91891.742823806911</v>
      </c>
    </row>
    <row r="24" spans="1:5" x14ac:dyDescent="0.25">
      <c r="A24" s="17">
        <v>21</v>
      </c>
      <c r="B24" s="18">
        <f t="shared" si="3"/>
        <v>2390.7234999999991</v>
      </c>
      <c r="C24" s="18">
        <f t="shared" si="0"/>
        <v>-83536.808500000072</v>
      </c>
      <c r="D24" s="18">
        <f>PV(C90,A24,,-B24)</f>
        <v>1792.7978631905755</v>
      </c>
      <c r="E24" s="18">
        <f t="shared" si="1"/>
        <v>-90098.94496061634</v>
      </c>
    </row>
    <row r="25" spans="1:5" x14ac:dyDescent="0.25">
      <c r="A25" s="17">
        <v>22</v>
      </c>
      <c r="B25" s="18">
        <f t="shared" si="3"/>
        <v>2390.7234999999991</v>
      </c>
      <c r="C25" s="18">
        <f t="shared" si="0"/>
        <v>-81146.085000000079</v>
      </c>
      <c r="D25" s="18">
        <f>PV(C90,A25,,-B25)</f>
        <v>1768.394025636788</v>
      </c>
      <c r="E25" s="18">
        <f t="shared" si="1"/>
        <v>-88330.550934979547</v>
      </c>
    </row>
    <row r="26" spans="1:5" x14ac:dyDescent="0.25">
      <c r="A26" s="17">
        <v>23</v>
      </c>
      <c r="B26" s="18">
        <f t="shared" si="3"/>
        <v>2390.7234999999991</v>
      </c>
      <c r="C26" s="18">
        <f t="shared" si="0"/>
        <v>-78755.361500000086</v>
      </c>
      <c r="D26" s="18">
        <f>PV(C90,A26,,-B26)</f>
        <v>1744.3223768364446</v>
      </c>
      <c r="E26" s="18">
        <f t="shared" si="1"/>
        <v>-86586.228558143106</v>
      </c>
    </row>
    <row r="27" spans="1:5" x14ac:dyDescent="0.25">
      <c r="A27" s="17">
        <v>24</v>
      </c>
      <c r="B27" s="18">
        <f t="shared" si="3"/>
        <v>2390.7234999999991</v>
      </c>
      <c r="C27" s="18">
        <f t="shared" si="0"/>
        <v>-76364.638000000094</v>
      </c>
      <c r="D27" s="18">
        <f>PV(C90,A27,,-B27)</f>
        <v>1720.5783949856429</v>
      </c>
      <c r="E27" s="18">
        <f t="shared" si="1"/>
        <v>-84865.650163157465</v>
      </c>
    </row>
    <row r="28" spans="1:5" x14ac:dyDescent="0.25">
      <c r="A28" s="17">
        <v>25</v>
      </c>
      <c r="B28" s="18">
        <f>B27*1.15</f>
        <v>2749.3320249999988</v>
      </c>
      <c r="C28" s="18">
        <f t="shared" si="0"/>
        <v>-73615.305975000098</v>
      </c>
      <c r="D28" s="18">
        <f>PV(C90,A28,,-B28)</f>
        <v>1951.7312628067561</v>
      </c>
      <c r="E28" s="18">
        <f t="shared" si="1"/>
        <v>-82913.918900350705</v>
      </c>
    </row>
    <row r="29" spans="1:5" x14ac:dyDescent="0.25">
      <c r="A29" s="17">
        <v>26</v>
      </c>
      <c r="B29" s="18">
        <f t="shared" ref="B29:B39" si="4">B28</f>
        <v>2749.3320249999988</v>
      </c>
      <c r="C29" s="18">
        <f t="shared" si="0"/>
        <v>-70865.973950000101</v>
      </c>
      <c r="D29" s="18">
        <f>PV(C90,A29,,-B29)</f>
        <v>1925.1639996121091</v>
      </c>
      <c r="E29" s="18">
        <f t="shared" si="1"/>
        <v>-80988.754900738597</v>
      </c>
    </row>
    <row r="30" spans="1:5" x14ac:dyDescent="0.25">
      <c r="A30" s="17">
        <v>27</v>
      </c>
      <c r="B30" s="18">
        <f t="shared" si="4"/>
        <v>2749.3320249999988</v>
      </c>
      <c r="C30" s="18">
        <f t="shared" si="0"/>
        <v>-68116.641925000105</v>
      </c>
      <c r="D30" s="18">
        <f>PV(C90,A30,,-B30)</f>
        <v>1898.9583740502158</v>
      </c>
      <c r="E30" s="18">
        <f t="shared" si="1"/>
        <v>-79089.796526688384</v>
      </c>
    </row>
    <row r="31" spans="1:5" x14ac:dyDescent="0.25">
      <c r="A31" s="17">
        <v>28</v>
      </c>
      <c r="B31" s="18">
        <f t="shared" si="4"/>
        <v>2749.3320249999988</v>
      </c>
      <c r="C31" s="18">
        <f t="shared" si="0"/>
        <v>-65367.309900000109</v>
      </c>
      <c r="D31" s="18">
        <f>PV(C90,A31,,-B31)</f>
        <v>1873.1094634545434</v>
      </c>
      <c r="E31" s="18">
        <f t="shared" si="1"/>
        <v>-77216.68706323384</v>
      </c>
    </row>
    <row r="32" spans="1:5" x14ac:dyDescent="0.25">
      <c r="A32" s="17">
        <v>29</v>
      </c>
      <c r="B32" s="18">
        <f t="shared" si="4"/>
        <v>2749.3320249999988</v>
      </c>
      <c r="C32" s="18">
        <f t="shared" si="0"/>
        <v>-62617.977875000113</v>
      </c>
      <c r="D32" s="18">
        <f>PV(C90,A32,,-B32)</f>
        <v>1847.6124121666435</v>
      </c>
      <c r="E32" s="18">
        <f t="shared" si="1"/>
        <v>-75369.074651067203</v>
      </c>
    </row>
    <row r="33" spans="1:5" x14ac:dyDescent="0.25">
      <c r="A33" s="17">
        <v>30</v>
      </c>
      <c r="B33" s="18">
        <f t="shared" si="4"/>
        <v>2749.3320249999988</v>
      </c>
      <c r="C33" s="18">
        <f t="shared" si="0"/>
        <v>-59868.645850000117</v>
      </c>
      <c r="D33" s="18">
        <f>PV(C90,A33,,-B33)</f>
        <v>1822.4624306240321</v>
      </c>
      <c r="E33" s="18">
        <f t="shared" si="1"/>
        <v>-73546.612220443174</v>
      </c>
    </row>
    <row r="34" spans="1:5" x14ac:dyDescent="0.25">
      <c r="A34" s="17">
        <v>31</v>
      </c>
      <c r="B34" s="18">
        <f t="shared" si="4"/>
        <v>2749.3320249999988</v>
      </c>
      <c r="C34" s="18">
        <f t="shared" si="0"/>
        <v>-57119.313825000121</v>
      </c>
      <c r="D34" s="18">
        <f>PV(C90,A34,,-B34)</f>
        <v>1797.6547944604772</v>
      </c>
      <c r="E34" s="18">
        <f t="shared" si="1"/>
        <v>-71748.957425982691</v>
      </c>
    </row>
    <row r="35" spans="1:5" x14ac:dyDescent="0.25">
      <c r="A35" s="17">
        <v>32</v>
      </c>
      <c r="B35" s="18">
        <f t="shared" si="4"/>
        <v>2749.3320249999988</v>
      </c>
      <c r="C35" s="18">
        <f t="shared" si="0"/>
        <v>-54369.981800000125</v>
      </c>
      <c r="D35" s="18">
        <f>PV(C90,A35,,-B35)</f>
        <v>1773.1848436185414</v>
      </c>
      <c r="E35" s="18">
        <f t="shared" si="1"/>
        <v>-69975.772582364152</v>
      </c>
    </row>
    <row r="36" spans="1:5" x14ac:dyDescent="0.25">
      <c r="A36" s="17">
        <v>33</v>
      </c>
      <c r="B36" s="18">
        <f t="shared" si="4"/>
        <v>2749.3320249999988</v>
      </c>
      <c r="C36" s="18">
        <f t="shared" ref="C36:C67" si="5">C35+B36</f>
        <v>-51620.649775000129</v>
      </c>
      <c r="D36" s="18">
        <f>PV(C90,A36,,-B36)</f>
        <v>1749.0479814741973</v>
      </c>
      <c r="E36" s="18">
        <f t="shared" ref="E36:E67" si="6">E35+D36</f>
        <v>-68226.724600889953</v>
      </c>
    </row>
    <row r="37" spans="1:5" x14ac:dyDescent="0.25">
      <c r="A37" s="17">
        <v>34</v>
      </c>
      <c r="B37" s="18">
        <f t="shared" si="4"/>
        <v>2749.3320249999988</v>
      </c>
      <c r="C37" s="18">
        <f t="shared" si="5"/>
        <v>-48871.317750000133</v>
      </c>
      <c r="D37" s="18">
        <f>PV(C90,A37,,-B37)</f>
        <v>1725.2396739733651</v>
      </c>
      <c r="E37" s="18">
        <f t="shared" si="6"/>
        <v>-66501.484926916586</v>
      </c>
    </row>
    <row r="38" spans="1:5" x14ac:dyDescent="0.25">
      <c r="A38" s="17">
        <v>35</v>
      </c>
      <c r="B38" s="18">
        <f t="shared" si="4"/>
        <v>2749.3320249999988</v>
      </c>
      <c r="C38" s="18">
        <f t="shared" si="5"/>
        <v>-46121.985725000137</v>
      </c>
      <c r="D38" s="18">
        <f>PV(C90,A38,,-B38)</f>
        <v>1701.7554487801983</v>
      </c>
      <c r="E38" s="18">
        <f t="shared" si="6"/>
        <v>-64799.729478136389</v>
      </c>
    </row>
    <row r="39" spans="1:5" x14ac:dyDescent="0.25">
      <c r="A39" s="17">
        <v>36</v>
      </c>
      <c r="B39" s="18">
        <f t="shared" si="4"/>
        <v>2749.3320249999988</v>
      </c>
      <c r="C39" s="18">
        <f t="shared" si="5"/>
        <v>-43372.653700000141</v>
      </c>
      <c r="D39" s="18">
        <f>PV(C90,A39,,-B39)</f>
        <v>1678.5908944369683</v>
      </c>
      <c r="E39" s="18">
        <f t="shared" si="6"/>
        <v>-63121.138583699423</v>
      </c>
    </row>
    <row r="40" spans="1:5" x14ac:dyDescent="0.25">
      <c r="A40" s="17">
        <v>37</v>
      </c>
      <c r="B40" s="18">
        <f>B39*1.15</f>
        <v>3161.7318287499984</v>
      </c>
      <c r="C40" s="18">
        <f t="shared" si="5"/>
        <v>-40210.921871250146</v>
      </c>
      <c r="D40" s="18">
        <f>PV(C90,A40,,-B40)</f>
        <v>1904.1029084656866</v>
      </c>
      <c r="E40" s="18">
        <f t="shared" si="6"/>
        <v>-61217.035675233739</v>
      </c>
    </row>
    <row r="41" spans="1:5" x14ac:dyDescent="0.25">
      <c r="A41" s="17">
        <v>38</v>
      </c>
      <c r="B41" s="18">
        <f t="shared" ref="B41:B51" si="7">B40</f>
        <v>3161.7318287499984</v>
      </c>
      <c r="C41" s="18">
        <f t="shared" si="5"/>
        <v>-37049.190042500151</v>
      </c>
      <c r="D41" s="18">
        <f>PV(C90,A41,,-B41)</f>
        <v>1878.1839696840468</v>
      </c>
      <c r="E41" s="18">
        <f t="shared" si="6"/>
        <v>-59338.851705549692</v>
      </c>
    </row>
    <row r="42" spans="1:5" x14ac:dyDescent="0.25">
      <c r="A42" s="17">
        <v>39</v>
      </c>
      <c r="B42" s="18">
        <f t="shared" si="7"/>
        <v>3161.7318287499984</v>
      </c>
      <c r="C42" s="18">
        <f t="shared" si="5"/>
        <v>-33887.458213750157</v>
      </c>
      <c r="D42" s="18">
        <f>PV(C90,A42,,-B42)</f>
        <v>1852.6178434445126</v>
      </c>
      <c r="E42" s="18">
        <f t="shared" si="6"/>
        <v>-57486.233862105182</v>
      </c>
    </row>
    <row r="43" spans="1:5" x14ac:dyDescent="0.25">
      <c r="A43" s="17">
        <v>40</v>
      </c>
      <c r="B43" s="18">
        <f t="shared" si="7"/>
        <v>3161.7318287499984</v>
      </c>
      <c r="C43" s="18">
        <f t="shared" si="5"/>
        <v>-30725.726385000158</v>
      </c>
      <c r="D43" s="18">
        <f>PV(C90,A43,,-B43)</f>
        <v>1827.3997272090282</v>
      </c>
      <c r="E43" s="18">
        <f t="shared" si="6"/>
        <v>-55658.834134896155</v>
      </c>
    </row>
    <row r="44" spans="1:5" x14ac:dyDescent="0.25">
      <c r="A44" s="17">
        <v>41</v>
      </c>
      <c r="B44" s="18">
        <f t="shared" si="7"/>
        <v>3161.7318287499984</v>
      </c>
      <c r="C44" s="18">
        <f t="shared" si="5"/>
        <v>-27563.99455625016</v>
      </c>
      <c r="D44" s="18">
        <f>PV(C90,A44,,-B44)</f>
        <v>1802.5248838124169</v>
      </c>
      <c r="E44" s="18">
        <f t="shared" si="6"/>
        <v>-53856.309251083738</v>
      </c>
    </row>
    <row r="45" spans="1:5" x14ac:dyDescent="0.25">
      <c r="A45" s="17">
        <v>42</v>
      </c>
      <c r="B45" s="18">
        <f t="shared" si="7"/>
        <v>3161.7318287499984</v>
      </c>
      <c r="C45" s="18">
        <f t="shared" si="5"/>
        <v>-24402.262727500161</v>
      </c>
      <c r="D45" s="18">
        <f>PV(C90,A45,,-B45)</f>
        <v>1777.9886405725165</v>
      </c>
      <c r="E45" s="18">
        <f t="shared" si="6"/>
        <v>-52078.320610511219</v>
      </c>
    </row>
    <row r="46" spans="1:5" x14ac:dyDescent="0.25">
      <c r="A46" s="17">
        <v>43</v>
      </c>
      <c r="B46" s="18">
        <f t="shared" si="7"/>
        <v>3161.7318287499984</v>
      </c>
      <c r="C46" s="18">
        <f t="shared" si="5"/>
        <v>-21240.530898750163</v>
      </c>
      <c r="D46" s="18">
        <f>PV(C90,A46,,-B46)</f>
        <v>1753.7863884124245</v>
      </c>
      <c r="E46" s="18">
        <f t="shared" si="6"/>
        <v>-50324.534222098795</v>
      </c>
    </row>
    <row r="47" spans="1:5" x14ac:dyDescent="0.25">
      <c r="A47" s="17">
        <v>44</v>
      </c>
      <c r="B47" s="18">
        <f t="shared" si="7"/>
        <v>3161.7318287499984</v>
      </c>
      <c r="C47" s="18">
        <f t="shared" si="5"/>
        <v>-18078.799070000165</v>
      </c>
      <c r="D47" s="18">
        <f>PV(C90,A47,,-B47)</f>
        <v>1729.9135809946977</v>
      </c>
      <c r="E47" s="18">
        <f t="shared" si="6"/>
        <v>-48594.620641104098</v>
      </c>
    </row>
    <row r="48" spans="1:5" x14ac:dyDescent="0.25">
      <c r="A48" s="17">
        <v>45</v>
      </c>
      <c r="B48" s="18">
        <f t="shared" si="7"/>
        <v>3161.7318287499984</v>
      </c>
      <c r="C48" s="18">
        <f t="shared" si="5"/>
        <v>-14917.067241250166</v>
      </c>
      <c r="D48" s="18">
        <f>PV(C90,A48,,-B48)</f>
        <v>1706.3657338673286</v>
      </c>
      <c r="E48" s="18">
        <f t="shared" si="6"/>
        <v>-46888.254907236769</v>
      </c>
    </row>
    <row r="49" spans="1:5" x14ac:dyDescent="0.25">
      <c r="A49" s="17">
        <v>46</v>
      </c>
      <c r="B49" s="18">
        <f t="shared" si="7"/>
        <v>3161.7318287499984</v>
      </c>
      <c r="C49" s="18">
        <f t="shared" si="5"/>
        <v>-11755.335412500168</v>
      </c>
      <c r="D49" s="18">
        <f>PV(C90,A49,,-B49)</f>
        <v>1683.1384236213539</v>
      </c>
      <c r="E49" s="18">
        <f t="shared" si="6"/>
        <v>-45205.116483615413</v>
      </c>
    </row>
    <row r="50" spans="1:5" x14ac:dyDescent="0.25">
      <c r="A50" s="17">
        <v>47</v>
      </c>
      <c r="B50" s="18">
        <f t="shared" si="7"/>
        <v>3161.7318287499984</v>
      </c>
      <c r="C50" s="18">
        <f t="shared" si="5"/>
        <v>-8593.6035837501695</v>
      </c>
      <c r="D50" s="18">
        <f>PV(C90,A50,,-B50)</f>
        <v>1660.227287059927</v>
      </c>
      <c r="E50" s="18">
        <f t="shared" si="6"/>
        <v>-43544.889196555487</v>
      </c>
    </row>
    <row r="51" spans="1:5" x14ac:dyDescent="0.25">
      <c r="A51" s="17">
        <v>48</v>
      </c>
      <c r="B51" s="18">
        <f t="shared" si="7"/>
        <v>3161.7318287499984</v>
      </c>
      <c r="C51" s="18">
        <f t="shared" si="5"/>
        <v>-5431.8717550001711</v>
      </c>
      <c r="D51" s="18">
        <f>PV(C90,A51,,-B51)</f>
        <v>1637.628020378701</v>
      </c>
      <c r="E51" s="18">
        <f t="shared" si="6"/>
        <v>-41907.261176176784</v>
      </c>
    </row>
    <row r="52" spans="1:5" x14ac:dyDescent="0.25">
      <c r="A52" s="17">
        <v>49</v>
      </c>
      <c r="B52" s="18">
        <f>(B51*1.15)+3942.11</f>
        <v>7578.1016030624978</v>
      </c>
      <c r="C52" s="18">
        <f t="shared" si="5"/>
        <v>2146.2298480623267</v>
      </c>
      <c r="D52" s="18">
        <f>PV(C90,A52,,-B52)</f>
        <v>3871.6702937942537</v>
      </c>
      <c r="E52" s="18">
        <f t="shared" si="6"/>
        <v>-38035.59088238253</v>
      </c>
    </row>
    <row r="53" spans="1:5" x14ac:dyDescent="0.25">
      <c r="A53" s="17">
        <v>50</v>
      </c>
      <c r="B53" s="18">
        <f t="shared" ref="B53:B62" si="8">B52</f>
        <v>7578.1016030624978</v>
      </c>
      <c r="C53" s="18">
        <f t="shared" si="5"/>
        <v>9724.3314511248245</v>
      </c>
      <c r="D53" s="18">
        <f>PV(C90,A53,,-B53)</f>
        <v>3818.9685281063862</v>
      </c>
      <c r="E53" s="18">
        <f t="shared" si="6"/>
        <v>-34216.622354276144</v>
      </c>
    </row>
    <row r="54" spans="1:5" x14ac:dyDescent="0.25">
      <c r="A54" s="17">
        <v>51</v>
      </c>
      <c r="B54" s="18">
        <f t="shared" si="8"/>
        <v>7578.1016030624978</v>
      </c>
      <c r="C54" s="18">
        <f t="shared" si="5"/>
        <v>17302.433054187321</v>
      </c>
      <c r="D54" s="18">
        <f>PV(C90,A54,,-B54)</f>
        <v>3766.9841468794489</v>
      </c>
      <c r="E54" s="18">
        <f t="shared" si="6"/>
        <v>-30449.638207396696</v>
      </c>
    </row>
    <row r="55" spans="1:5" x14ac:dyDescent="0.25">
      <c r="A55" s="17">
        <v>52</v>
      </c>
      <c r="B55" s="18">
        <f t="shared" si="8"/>
        <v>7578.1016030624978</v>
      </c>
      <c r="C55" s="18">
        <f t="shared" si="5"/>
        <v>24880.534657249817</v>
      </c>
      <c r="D55" s="18">
        <f>PV(C90,A55,,-B55)</f>
        <v>3715.7073849669055</v>
      </c>
      <c r="E55" s="18">
        <f t="shared" si="6"/>
        <v>-26733.930822429789</v>
      </c>
    </row>
    <row r="56" spans="1:5" x14ac:dyDescent="0.25">
      <c r="A56" s="17">
        <v>53</v>
      </c>
      <c r="B56" s="18">
        <f t="shared" si="8"/>
        <v>7578.1016030624978</v>
      </c>
      <c r="C56" s="18">
        <f t="shared" si="5"/>
        <v>32458.636260312313</v>
      </c>
      <c r="D56" s="18">
        <f>PV(C90,A56,,-B56)</f>
        <v>3665.1286101468791</v>
      </c>
      <c r="E56" s="18">
        <f t="shared" si="6"/>
        <v>-23068.80221228291</v>
      </c>
    </row>
    <row r="57" spans="1:5" x14ac:dyDescent="0.25">
      <c r="A57" s="17">
        <v>54</v>
      </c>
      <c r="B57" s="18">
        <f t="shared" si="8"/>
        <v>7578.1016030624978</v>
      </c>
      <c r="C57" s="18">
        <f t="shared" si="5"/>
        <v>40036.737863374809</v>
      </c>
      <c r="D57" s="18">
        <f>PV(C90,A57,,-B57)</f>
        <v>3615.2383213127628</v>
      </c>
      <c r="E57" s="18">
        <f t="shared" si="6"/>
        <v>-19453.563890970148</v>
      </c>
    </row>
    <row r="58" spans="1:5" x14ac:dyDescent="0.25">
      <c r="A58" s="17">
        <v>55</v>
      </c>
      <c r="B58" s="18">
        <f t="shared" si="8"/>
        <v>7578.1016030624978</v>
      </c>
      <c r="C58" s="18">
        <f t="shared" si="5"/>
        <v>47614.839466437305</v>
      </c>
      <c r="D58" s="18">
        <f>PV(C90,A58,,-B58)</f>
        <v>3566.0271466884619</v>
      </c>
      <c r="E58" s="18">
        <f t="shared" si="6"/>
        <v>-15887.536744281686</v>
      </c>
    </row>
    <row r="59" spans="1:5" x14ac:dyDescent="0.25">
      <c r="A59" s="17">
        <v>56</v>
      </c>
      <c r="B59" s="18">
        <f t="shared" si="8"/>
        <v>7578.1016030624978</v>
      </c>
      <c r="C59" s="18">
        <f t="shared" si="5"/>
        <v>55192.941069499801</v>
      </c>
      <c r="D59" s="18">
        <f>PV(C90,A59,,-B59)</f>
        <v>3517.4858420679248</v>
      </c>
      <c r="E59" s="18">
        <f t="shared" si="6"/>
        <v>-12370.050902213761</v>
      </c>
    </row>
    <row r="60" spans="1:5" x14ac:dyDescent="0.25">
      <c r="A60" s="17">
        <v>57</v>
      </c>
      <c r="B60" s="18">
        <f t="shared" si="8"/>
        <v>7578.1016030624978</v>
      </c>
      <c r="C60" s="18">
        <f t="shared" si="5"/>
        <v>62771.042672562297</v>
      </c>
      <c r="D60" s="18">
        <f>PV(C90,A60,,-B60)</f>
        <v>3469.6052890786395</v>
      </c>
      <c r="E60" s="18">
        <f t="shared" si="6"/>
        <v>-8900.4456131351217</v>
      </c>
    </row>
    <row r="61" spans="1:5" x14ac:dyDescent="0.25">
      <c r="A61" s="17">
        <v>58</v>
      </c>
      <c r="B61" s="18">
        <f t="shared" si="8"/>
        <v>7578.1016030624978</v>
      </c>
      <c r="C61" s="18">
        <f t="shared" si="5"/>
        <v>70349.1442756248</v>
      </c>
      <c r="D61" s="18">
        <f>PV(C90,A61,,-B61)</f>
        <v>3422.3764934687706</v>
      </c>
      <c r="E61" s="18">
        <f t="shared" si="6"/>
        <v>-5478.0691196663511</v>
      </c>
    </row>
    <row r="62" spans="1:5" x14ac:dyDescent="0.25">
      <c r="A62" s="17">
        <v>59</v>
      </c>
      <c r="B62" s="18">
        <f t="shared" si="8"/>
        <v>7578.1016030624978</v>
      </c>
      <c r="C62" s="18">
        <f t="shared" si="5"/>
        <v>77927.245878687303</v>
      </c>
      <c r="D62" s="18">
        <f>PV(C90,A62,,-B62)</f>
        <v>3375.7905834176072</v>
      </c>
      <c r="E62" s="18">
        <f t="shared" si="6"/>
        <v>-2102.2785362487439</v>
      </c>
    </row>
    <row r="63" spans="1:5" x14ac:dyDescent="0.25">
      <c r="A63" s="17">
        <v>60</v>
      </c>
      <c r="B63" s="18">
        <f>B62</f>
        <v>7578.1016030624978</v>
      </c>
      <c r="C63" s="18">
        <f t="shared" si="5"/>
        <v>85505.347481749806</v>
      </c>
      <c r="D63" s="18">
        <f>PV(C90,A63,,-B63)</f>
        <v>3329.838807869015</v>
      </c>
      <c r="E63" s="18">
        <f t="shared" si="6"/>
        <v>1227.5602716202711</v>
      </c>
    </row>
    <row r="64" spans="1:5" x14ac:dyDescent="0.25">
      <c r="A64" s="17">
        <v>61</v>
      </c>
      <c r="B64" s="18">
        <f>(B63*1.15)+3942.11</f>
        <v>12656.926843521873</v>
      </c>
      <c r="C64" s="18">
        <f t="shared" si="5"/>
        <v>98162.274325271675</v>
      </c>
      <c r="D64" s="18">
        <f>PV(C90,A64,,-B64)</f>
        <v>5485.7848374456089</v>
      </c>
      <c r="E64" s="18">
        <f t="shared" si="6"/>
        <v>6713.34510906588</v>
      </c>
    </row>
    <row r="65" spans="1:5" x14ac:dyDescent="0.25">
      <c r="A65" s="17">
        <v>62</v>
      </c>
      <c r="B65" s="18">
        <f t="shared" ref="B65:B75" si="9">B64</f>
        <v>12656.926843521873</v>
      </c>
      <c r="C65" s="18">
        <f t="shared" si="5"/>
        <v>110819.20116879354</v>
      </c>
      <c r="D65" s="18">
        <f>PV(C90,A65,,-B65)</f>
        <v>5411.1114987626843</v>
      </c>
      <c r="E65" s="18">
        <f t="shared" si="6"/>
        <v>12124.456607828564</v>
      </c>
    </row>
    <row r="66" spans="1:5" x14ac:dyDescent="0.25">
      <c r="A66" s="17">
        <v>63</v>
      </c>
      <c r="B66" s="18">
        <f t="shared" si="9"/>
        <v>12656.926843521873</v>
      </c>
      <c r="C66" s="18">
        <f t="shared" si="5"/>
        <v>123476.12801231541</v>
      </c>
      <c r="D66" s="18">
        <f>PV(C90,A66,,-B66)</f>
        <v>5337.4546249385321</v>
      </c>
      <c r="E66" s="18">
        <f t="shared" si="6"/>
        <v>17461.911232767095</v>
      </c>
    </row>
    <row r="67" spans="1:5" x14ac:dyDescent="0.25">
      <c r="A67" s="17">
        <v>64</v>
      </c>
      <c r="B67" s="18">
        <f t="shared" si="9"/>
        <v>12656.926843521873</v>
      </c>
      <c r="C67" s="18">
        <f t="shared" si="5"/>
        <v>136133.05485583728</v>
      </c>
      <c r="D67" s="18">
        <f>PV(C90,A67,,-B67)</f>
        <v>5264.8003796986895</v>
      </c>
      <c r="E67" s="18">
        <f t="shared" si="6"/>
        <v>22726.711612465784</v>
      </c>
    </row>
    <row r="68" spans="1:5" x14ac:dyDescent="0.25">
      <c r="A68" s="17">
        <v>65</v>
      </c>
      <c r="B68" s="18">
        <f t="shared" si="9"/>
        <v>12656.926843521873</v>
      </c>
      <c r="C68" s="18">
        <f t="shared" ref="C68:C87" si="10">C67+B68</f>
        <v>148789.98169935917</v>
      </c>
      <c r="D68" s="18">
        <f>PV(C90,A68,,-B68)</f>
        <v>5193.135115110169</v>
      </c>
      <c r="E68" s="18">
        <f t="shared" ref="E68:E87" si="11">E67+D68</f>
        <v>27919.846727575954</v>
      </c>
    </row>
    <row r="69" spans="1:5" x14ac:dyDescent="0.25">
      <c r="A69" s="17">
        <v>66</v>
      </c>
      <c r="B69" s="18">
        <f t="shared" si="9"/>
        <v>12656.926843521873</v>
      </c>
      <c r="C69" s="18">
        <f t="shared" si="10"/>
        <v>161446.90854288105</v>
      </c>
      <c r="D69" s="18">
        <f>PV(C90,A69,,-B69)</f>
        <v>5122.4453690177252</v>
      </c>
      <c r="E69" s="18">
        <f t="shared" si="11"/>
        <v>33042.292096593679</v>
      </c>
    </row>
    <row r="70" spans="1:5" x14ac:dyDescent="0.25">
      <c r="A70" s="17">
        <v>67</v>
      </c>
      <c r="B70" s="18">
        <f t="shared" si="9"/>
        <v>12656.926843521873</v>
      </c>
      <c r="C70" s="18">
        <f t="shared" si="10"/>
        <v>174103.83538640293</v>
      </c>
      <c r="D70" s="18">
        <f>PV(C90,A70,,-B70)</f>
        <v>5052.7178625150182</v>
      </c>
      <c r="E70" s="18">
        <f t="shared" si="11"/>
        <v>38095.009959108698</v>
      </c>
    </row>
    <row r="71" spans="1:5" x14ac:dyDescent="0.25">
      <c r="A71" s="17">
        <v>68</v>
      </c>
      <c r="B71" s="18">
        <f t="shared" si="9"/>
        <v>12656.926843521873</v>
      </c>
      <c r="C71" s="18">
        <f t="shared" si="10"/>
        <v>186760.76222992482</v>
      </c>
      <c r="D71" s="18">
        <f>PV(C90,A71,,-B71)</f>
        <v>4983.9394974502047</v>
      </c>
      <c r="E71" s="18">
        <f t="shared" si="11"/>
        <v>43078.949456558905</v>
      </c>
    </row>
    <row r="72" spans="1:5" x14ac:dyDescent="0.25">
      <c r="A72" s="17">
        <v>69</v>
      </c>
      <c r="B72" s="18">
        <f t="shared" si="9"/>
        <v>12656.926843521873</v>
      </c>
      <c r="C72" s="18">
        <f t="shared" si="10"/>
        <v>199417.6890734467</v>
      </c>
      <c r="D72" s="18">
        <f>PV(C90,A72,,-B72)</f>
        <v>4916.0973539654815</v>
      </c>
      <c r="E72" s="18">
        <f t="shared" si="11"/>
        <v>47995.046810524385</v>
      </c>
    </row>
    <row r="73" spans="1:5" x14ac:dyDescent="0.25">
      <c r="A73" s="17">
        <v>70</v>
      </c>
      <c r="B73" s="18">
        <f t="shared" si="9"/>
        <v>12656.926843521873</v>
      </c>
      <c r="C73" s="18">
        <f t="shared" si="10"/>
        <v>212074.61591696859</v>
      </c>
      <c r="D73" s="18">
        <f>PV(C90,A73,,-B73)</f>
        <v>4849.1786880701138</v>
      </c>
      <c r="E73" s="18">
        <f t="shared" si="11"/>
        <v>52844.225498594496</v>
      </c>
    </row>
    <row r="74" spans="1:5" x14ac:dyDescent="0.25">
      <c r="A74" s="17">
        <v>71</v>
      </c>
      <c r="B74" s="18">
        <f t="shared" si="9"/>
        <v>12656.926843521873</v>
      </c>
      <c r="C74" s="18">
        <f t="shared" si="10"/>
        <v>224731.54276049047</v>
      </c>
      <c r="D74" s="18">
        <f>PV(C90,A74,,-B74)</f>
        <v>4783.1709292465121</v>
      </c>
      <c r="E74" s="18">
        <f t="shared" si="11"/>
        <v>57627.396427841006</v>
      </c>
    </row>
    <row r="75" spans="1:5" x14ac:dyDescent="0.25">
      <c r="A75" s="17">
        <v>72</v>
      </c>
      <c r="B75" s="18">
        <f t="shared" si="9"/>
        <v>12656.926843521873</v>
      </c>
      <c r="C75" s="18">
        <f t="shared" si="10"/>
        <v>237388.46960401235</v>
      </c>
      <c r="D75" s="18">
        <f>PV(C90,A75,,-B75)</f>
        <v>4718.0616780888859</v>
      </c>
      <c r="E75" s="18">
        <f t="shared" si="11"/>
        <v>62345.458105929894</v>
      </c>
    </row>
    <row r="76" spans="1:5" x14ac:dyDescent="0.25">
      <c r="A76" s="17">
        <v>73</v>
      </c>
      <c r="B76" s="18">
        <f>(B75*1.15)+3942.11</f>
        <v>18497.575870050154</v>
      </c>
      <c r="C76" s="18">
        <f t="shared" si="10"/>
        <v>255886.0454740625</v>
      </c>
      <c r="D76" s="18">
        <f>PV(C90,A76,,-B76)</f>
        <v>6801.3930694239607</v>
      </c>
      <c r="E76" s="18">
        <f t="shared" si="11"/>
        <v>69146.851175353862</v>
      </c>
    </row>
    <row r="77" spans="1:5" x14ac:dyDescent="0.25">
      <c r="A77" s="17">
        <v>74</v>
      </c>
      <c r="B77" s="18">
        <f t="shared" ref="B77:B87" si="12">B76</f>
        <v>18497.575870050154</v>
      </c>
      <c r="C77" s="18">
        <f t="shared" si="10"/>
        <v>274383.62134411267</v>
      </c>
      <c r="D77" s="18">
        <f>PV(C90,A77,,-B77)</f>
        <v>6708.8114711224716</v>
      </c>
      <c r="E77" s="18">
        <f t="shared" si="11"/>
        <v>75855.662646476339</v>
      </c>
    </row>
    <row r="78" spans="1:5" x14ac:dyDescent="0.25">
      <c r="A78" s="17">
        <v>75</v>
      </c>
      <c r="B78" s="18">
        <f t="shared" si="12"/>
        <v>18497.575870050154</v>
      </c>
      <c r="C78" s="18">
        <f t="shared" si="10"/>
        <v>292881.19721416285</v>
      </c>
      <c r="D78" s="18">
        <f>PV(C90,A78,,-B78)</f>
        <v>6617.4901076370779</v>
      </c>
      <c r="E78" s="18">
        <f t="shared" si="11"/>
        <v>82473.152754113413</v>
      </c>
    </row>
    <row r="79" spans="1:5" x14ac:dyDescent="0.25">
      <c r="A79" s="17">
        <v>76</v>
      </c>
      <c r="B79" s="18">
        <f t="shared" si="12"/>
        <v>18497.575870050154</v>
      </c>
      <c r="C79" s="18">
        <f t="shared" si="10"/>
        <v>311378.77308421303</v>
      </c>
      <c r="D79" s="18">
        <f>PV(C90,A79,,-B79)</f>
        <v>6527.4118244595365</v>
      </c>
      <c r="E79" s="18">
        <f t="shared" si="11"/>
        <v>89000.564578572943</v>
      </c>
    </row>
    <row r="80" spans="1:5" x14ac:dyDescent="0.25">
      <c r="A80" s="17">
        <v>77</v>
      </c>
      <c r="B80" s="18">
        <f t="shared" si="12"/>
        <v>18497.575870050154</v>
      </c>
      <c r="C80" s="18">
        <f t="shared" si="10"/>
        <v>329876.3489542632</v>
      </c>
      <c r="D80" s="18">
        <f>PV(C90,A80,,-B80)</f>
        <v>6438.559700591376</v>
      </c>
      <c r="E80" s="18">
        <f t="shared" si="11"/>
        <v>95439.124279164316</v>
      </c>
    </row>
    <row r="81" spans="1:5" x14ac:dyDescent="0.25">
      <c r="A81" s="17">
        <v>78</v>
      </c>
      <c r="B81" s="18">
        <f t="shared" si="12"/>
        <v>18497.575870050154</v>
      </c>
      <c r="C81" s="18">
        <f t="shared" si="10"/>
        <v>348373.92482431338</v>
      </c>
      <c r="D81" s="18">
        <f>PV(C90,A81,,-B81)</f>
        <v>6350.9170453653342</v>
      </c>
      <c r="E81" s="18">
        <f t="shared" si="11"/>
        <v>101790.04132452965</v>
      </c>
    </row>
    <row r="82" spans="1:5" x14ac:dyDescent="0.25">
      <c r="A82" s="17">
        <v>79</v>
      </c>
      <c r="B82" s="18">
        <f t="shared" si="12"/>
        <v>18497.575870050154</v>
      </c>
      <c r="C82" s="18">
        <f t="shared" si="10"/>
        <v>366871.50069436355</v>
      </c>
      <c r="D82" s="18">
        <f>PV(C90,A82,,-B82)</f>
        <v>6264.4673953100555</v>
      </c>
      <c r="E82" s="18">
        <f t="shared" si="11"/>
        <v>108054.50871983971</v>
      </c>
    </row>
    <row r="83" spans="1:5" x14ac:dyDescent="0.25">
      <c r="A83" s="17">
        <v>80</v>
      </c>
      <c r="B83" s="18">
        <f t="shared" si="12"/>
        <v>18497.575870050154</v>
      </c>
      <c r="C83" s="18">
        <f t="shared" si="10"/>
        <v>385369.07656441373</v>
      </c>
      <c r="D83" s="18">
        <f>PV(C90,A83,,-B83)</f>
        <v>6179.1945110574634</v>
      </c>
      <c r="E83" s="18">
        <f t="shared" si="11"/>
        <v>114233.70323089717</v>
      </c>
    </row>
    <row r="84" spans="1:5" x14ac:dyDescent="0.25">
      <c r="A84" s="17">
        <v>81</v>
      </c>
      <c r="B84" s="18">
        <f t="shared" si="12"/>
        <v>18497.575870050154</v>
      </c>
      <c r="C84" s="18">
        <f t="shared" si="10"/>
        <v>403866.6524344639</v>
      </c>
      <c r="D84" s="18">
        <f>PV(C90,A84,,-B84)</f>
        <v>6095.0823742922294</v>
      </c>
      <c r="E84" s="18">
        <f t="shared" si="11"/>
        <v>120328.78560518939</v>
      </c>
    </row>
    <row r="85" spans="1:5" x14ac:dyDescent="0.25">
      <c r="A85" s="17">
        <v>82</v>
      </c>
      <c r="B85" s="18">
        <f t="shared" si="12"/>
        <v>18497.575870050154</v>
      </c>
      <c r="C85" s="18">
        <f t="shared" si="10"/>
        <v>422364.22830451408</v>
      </c>
      <c r="D85" s="18">
        <f>PV(C90,A85,,-B85)</f>
        <v>6012.11518474278</v>
      </c>
      <c r="E85" s="18">
        <f t="shared" si="11"/>
        <v>126340.90078993217</v>
      </c>
    </row>
    <row r="86" spans="1:5" x14ac:dyDescent="0.25">
      <c r="A86" s="17">
        <v>83</v>
      </c>
      <c r="B86" s="18">
        <f t="shared" si="12"/>
        <v>18497.575870050154</v>
      </c>
      <c r="C86" s="18">
        <f t="shared" si="10"/>
        <v>440861.80417456425</v>
      </c>
      <c r="D86" s="18">
        <f>PV(C90,A86,,-B86)</f>
        <v>5930.2773572132364</v>
      </c>
      <c r="E86" s="18">
        <f t="shared" si="11"/>
        <v>132271.1781471454</v>
      </c>
    </row>
    <row r="87" spans="1:5" x14ac:dyDescent="0.25">
      <c r="A87" s="17">
        <v>84</v>
      </c>
      <c r="B87" s="18">
        <f t="shared" si="12"/>
        <v>18497.575870050154</v>
      </c>
      <c r="C87" s="18">
        <f t="shared" si="10"/>
        <v>459359.38004461443</v>
      </c>
      <c r="D87" s="18">
        <f>PV(C90,A87,,-B87)</f>
        <v>5849.5535186557872</v>
      </c>
      <c r="E87" s="18">
        <f t="shared" si="11"/>
        <v>138120.7316658012</v>
      </c>
    </row>
    <row r="88" spans="1:5" x14ac:dyDescent="0.25">
      <c r="A88" t="s">
        <v>27</v>
      </c>
      <c r="C88" s="19">
        <f>IF(C51&lt;0,IF(C52&gt;=0,A51+(-C51/B52),0),0)</f>
        <v>48.716785289973551</v>
      </c>
      <c r="E88" s="19">
        <f>IF(E62&lt;0,IF(E63&gt;=0,A62+(-E62/D63),0),0)</f>
        <v>59.63134543668621</v>
      </c>
    </row>
    <row r="90" spans="1:5" x14ac:dyDescent="0.25">
      <c r="A90" t="s">
        <v>28</v>
      </c>
      <c r="C90" s="1">
        <f>'Veículo (Van) - Dados'!P1</f>
        <v>1.38E-2</v>
      </c>
      <c r="D90" t="s">
        <v>11</v>
      </c>
    </row>
    <row r="92" spans="1:5" x14ac:dyDescent="0.25">
      <c r="A92" t="s">
        <v>37</v>
      </c>
      <c r="B92" s="21">
        <f>NPV(C90,B4:B87)+B3</f>
        <v>138120.73166580067</v>
      </c>
    </row>
    <row r="93" spans="1:5" x14ac:dyDescent="0.25">
      <c r="A93" t="s">
        <v>38</v>
      </c>
      <c r="B93" s="1">
        <f>IRR(B3:B87)</f>
        <v>2.876339773831349E-2</v>
      </c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Filial Campinas - Dados</vt:lpstr>
      <vt:lpstr>Filial Campinas - Cálculos</vt:lpstr>
      <vt:lpstr>Veículo (Van) - Dados</vt:lpstr>
      <vt:lpstr>Veículo (Van) - Cálculos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2025-06-27T18:47:57Z</dcterms:modified>
</cp:coreProperties>
</file>