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bookViews>
    <workbookView xWindow="0" yWindow="0" windowWidth="8505" windowHeight="4575"/>
  </bookViews>
  <sheets>
    <sheet name="Projeto 1" sheetId="1" r:id="rId1"/>
    <sheet name="Projeto 2" sheetId="3" r:id="rId2"/>
    <sheet name="Cronograma" sheetId="4" r:id="rId3"/>
    <sheet name="Modelo" sheetId="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3" l="1"/>
  <c r="D72" i="3"/>
  <c r="D71" i="3"/>
  <c r="C72" i="3"/>
  <c r="B71" i="3"/>
  <c r="B66" i="3"/>
  <c r="B64" i="3"/>
  <c r="B58" i="3"/>
  <c r="B51" i="3"/>
  <c r="B52" i="3" s="1"/>
  <c r="B59" i="3"/>
  <c r="B57" i="3"/>
  <c r="B50" i="3"/>
  <c r="E45" i="3"/>
  <c r="E44" i="3"/>
  <c r="D45" i="3"/>
  <c r="D44" i="3"/>
  <c r="C45" i="3"/>
  <c r="C44" i="3"/>
  <c r="B45" i="3"/>
  <c r="B44" i="3"/>
  <c r="B39" i="3"/>
  <c r="B37" i="3"/>
  <c r="B38" i="3"/>
  <c r="B36" i="3"/>
  <c r="C31" i="3"/>
  <c r="B31" i="3"/>
  <c r="B29" i="3"/>
  <c r="C29" i="3"/>
  <c r="B28" i="3"/>
  <c r="C28" i="3"/>
  <c r="C40" i="1"/>
  <c r="B40" i="1"/>
  <c r="B22" i="3"/>
  <c r="B21" i="3"/>
  <c r="B24" i="1"/>
  <c r="D16" i="3"/>
  <c r="D14" i="3"/>
  <c r="D15" i="3"/>
  <c r="D13" i="3"/>
  <c r="B14" i="3"/>
  <c r="B15" i="3"/>
  <c r="B13" i="3"/>
  <c r="D8" i="3"/>
  <c r="D5" i="3"/>
  <c r="D6" i="3"/>
  <c r="D7" i="3"/>
  <c r="D4" i="3"/>
  <c r="B5" i="3"/>
  <c r="B6" i="3"/>
  <c r="B7" i="3"/>
  <c r="B4" i="3"/>
  <c r="C25" i="2"/>
  <c r="B25" i="2"/>
  <c r="C24" i="2"/>
  <c r="E24" i="2" s="1"/>
  <c r="B24" i="2"/>
  <c r="E23" i="2"/>
  <c r="D23" i="2"/>
  <c r="E22" i="2"/>
  <c r="D22" i="2"/>
  <c r="D24" i="2" s="1"/>
  <c r="C17" i="2"/>
  <c r="B16" i="2"/>
  <c r="B18" i="2" s="1"/>
  <c r="C18" i="2" s="1"/>
  <c r="C15" i="2"/>
  <c r="C14" i="2"/>
  <c r="C13" i="2"/>
  <c r="C12" i="2"/>
  <c r="C11" i="2"/>
  <c r="B11" i="2"/>
  <c r="C10" i="2"/>
  <c r="E7" i="2"/>
  <c r="E6" i="2"/>
  <c r="E5" i="2"/>
  <c r="E4" i="2"/>
  <c r="E3" i="2"/>
  <c r="F2" i="2"/>
  <c r="E2" i="2"/>
  <c r="B23" i="3" l="1"/>
  <c r="C16" i="2"/>
  <c r="E44" i="1"/>
  <c r="F44" i="1" s="1"/>
  <c r="D45" i="1"/>
  <c r="E45" i="1" s="1"/>
  <c r="F45" i="1" s="1"/>
  <c r="D30" i="1"/>
  <c r="C31" i="1"/>
  <c r="B31" i="1"/>
  <c r="D35" i="1"/>
  <c r="D36" i="1"/>
  <c r="D34" i="1"/>
  <c r="D28" i="1"/>
  <c r="D29" i="1"/>
  <c r="D27" i="1"/>
  <c r="C37" i="1"/>
  <c r="B37" i="1"/>
  <c r="C19" i="1"/>
  <c r="B19" i="1"/>
  <c r="D18" i="1"/>
  <c r="D12" i="1"/>
  <c r="D13" i="1"/>
  <c r="D14" i="1"/>
  <c r="D15" i="1"/>
  <c r="D16" i="1"/>
  <c r="D17" i="1"/>
  <c r="D11" i="1"/>
  <c r="B8" i="1"/>
  <c r="C7" i="1" s="1"/>
  <c r="D46" i="1" l="1"/>
  <c r="E46" i="1" s="1"/>
  <c r="F46" i="1" s="1"/>
  <c r="D31" i="1"/>
  <c r="D19" i="1"/>
  <c r="E13" i="1" s="1"/>
  <c r="E18" i="1"/>
  <c r="D37" i="1"/>
  <c r="C6" i="1"/>
  <c r="C2" i="1"/>
  <c r="C5" i="1"/>
  <c r="C4" i="1"/>
  <c r="C8" i="1"/>
  <c r="C3" i="1"/>
  <c r="E14" i="1" l="1"/>
  <c r="C41" i="1"/>
  <c r="B41" i="1" s="1"/>
  <c r="E17" i="1"/>
  <c r="E12" i="1"/>
  <c r="E16" i="1"/>
  <c r="E15" i="1"/>
  <c r="E19" i="1"/>
  <c r="E11" i="1"/>
</calcChain>
</file>

<file path=xl/sharedStrings.xml><?xml version="1.0" encoding="utf-8"?>
<sst xmlns="http://schemas.openxmlformats.org/spreadsheetml/2006/main" count="195" uniqueCount="149">
  <si>
    <t>Custo do Lote</t>
  </si>
  <si>
    <t>Regularização da documentação</t>
  </si>
  <si>
    <t>Valor final da mão de obra</t>
  </si>
  <si>
    <t>Locação de equipamentos</t>
  </si>
  <si>
    <t>% do total</t>
  </si>
  <si>
    <t>Total</t>
  </si>
  <si>
    <t>Impostos (ISS)</t>
  </si>
  <si>
    <t xml:space="preserve">Custo da mobília </t>
  </si>
  <si>
    <t>Geladeira</t>
  </si>
  <si>
    <t>Valor</t>
  </si>
  <si>
    <t>Quantidade</t>
  </si>
  <si>
    <t>total</t>
  </si>
  <si>
    <t>Fogão</t>
  </si>
  <si>
    <t>Cama</t>
  </si>
  <si>
    <t>Colchão</t>
  </si>
  <si>
    <t>Bancada de estudo</t>
  </si>
  <si>
    <t>Armários</t>
  </si>
  <si>
    <t>Ar-condicionado</t>
  </si>
  <si>
    <t>Mesa</t>
  </si>
  <si>
    <t>Custo Total</t>
  </si>
  <si>
    <t>Custo do construção</t>
  </si>
  <si>
    <t>Custo dos materiais para construção</t>
  </si>
  <si>
    <t>Custo fixos</t>
  </si>
  <si>
    <t>IPTU</t>
  </si>
  <si>
    <t>Seguro</t>
  </si>
  <si>
    <t>Manutenção</t>
  </si>
  <si>
    <t>Custos variáveis</t>
  </si>
  <si>
    <t>Água</t>
  </si>
  <si>
    <t>Insumos de Limpeza</t>
  </si>
  <si>
    <t>Energia</t>
  </si>
  <si>
    <t xml:space="preserve">Valor </t>
  </si>
  <si>
    <t>Internet</t>
  </si>
  <si>
    <t>Custo</t>
  </si>
  <si>
    <t>Custo por unidade</t>
  </si>
  <si>
    <t>Mês</t>
  </si>
  <si>
    <t>Ano</t>
  </si>
  <si>
    <t>Margem de lucro</t>
  </si>
  <si>
    <t>Unidade</t>
  </si>
  <si>
    <t>Mensal</t>
  </si>
  <si>
    <t>Anual</t>
  </si>
  <si>
    <t>custo</t>
  </si>
  <si>
    <t>Unidades</t>
  </si>
  <si>
    <t>Lucro</t>
  </si>
  <si>
    <t>% de Lucro</t>
  </si>
  <si>
    <t>valor aluguel</t>
  </si>
  <si>
    <t>Total Anual</t>
  </si>
  <si>
    <t>Ativo Circulante</t>
  </si>
  <si>
    <t>Ativo não Circulante</t>
  </si>
  <si>
    <t>ATIVO TOTAL</t>
  </si>
  <si>
    <t>Pacivo não circulante</t>
  </si>
  <si>
    <t>Pacivo circulante</t>
  </si>
  <si>
    <t>Patrimônio Líquido</t>
  </si>
  <si>
    <t>31-12-x7</t>
  </si>
  <si>
    <t>AH-nº indíce (base)</t>
  </si>
  <si>
    <t>31-12-x8</t>
  </si>
  <si>
    <t>AH-nº indíce (Resultante)</t>
  </si>
  <si>
    <t>Diferença</t>
  </si>
  <si>
    <t>(-)Despesas Operacionais</t>
  </si>
  <si>
    <t>(+)Receitas Financeiras</t>
  </si>
  <si>
    <t>(+)Outras Receitas Operacionais</t>
  </si>
  <si>
    <t>(-)Despesas Financeiras</t>
  </si>
  <si>
    <t>(=)RESULTADO ANTES DOS IMPOSTOS</t>
  </si>
  <si>
    <t>(=)RESULTADO LÍQUIDO DO EXERCÍCIO</t>
  </si>
  <si>
    <t>31-12-X8</t>
  </si>
  <si>
    <t>(-)Custo dos Produtos vendidos</t>
  </si>
  <si>
    <t>RECEITA LÍQUIDA DE VENDAS</t>
  </si>
  <si>
    <t>(=)RESULTADO BRUTO</t>
  </si>
  <si>
    <t>(-)Provisão para IR e CSLL</t>
  </si>
  <si>
    <t>passivo Circulante</t>
  </si>
  <si>
    <t>CCL</t>
  </si>
  <si>
    <t>Liquidez Corrente (AC/PC)</t>
  </si>
  <si>
    <t>$</t>
  </si>
  <si>
    <t>%</t>
  </si>
  <si>
    <t>Crescimento</t>
  </si>
  <si>
    <t>Descrição</t>
  </si>
  <si>
    <t>Valor Unitário</t>
  </si>
  <si>
    <t>Quantidade (meses/ano)</t>
  </si>
  <si>
    <t>Total anual</t>
  </si>
  <si>
    <t>Total Custos Fixos</t>
  </si>
  <si>
    <t xml:space="preserve"> </t>
  </si>
  <si>
    <t>Tabela 1 - Custos Fixos Anuais</t>
  </si>
  <si>
    <t>Tabela 2 – Custos Variáveis Anuais</t>
  </si>
  <si>
    <t>Total Custos variáveis</t>
  </si>
  <si>
    <t xml:space="preserve">  </t>
  </si>
  <si>
    <t>Tabela 3 – Investimento Inicial</t>
  </si>
  <si>
    <t>Custo de Construção</t>
  </si>
  <si>
    <t>Custo da mobília</t>
  </si>
  <si>
    <t>Total Investimento Inicial</t>
  </si>
  <si>
    <t>Tabela 4 – Cálculo do Custo Total e Unitário</t>
  </si>
  <si>
    <t xml:space="preserve">Mensal </t>
  </si>
  <si>
    <t>Custos Fixos</t>
  </si>
  <si>
    <t>Custos Variáveis</t>
  </si>
  <si>
    <t>Custo por Quitinete (6 unidades)</t>
  </si>
  <si>
    <t>Tabela 5 – Margem de Lucro</t>
  </si>
  <si>
    <t>Indicador</t>
  </si>
  <si>
    <t>Valor do aluguel por unidade</t>
  </si>
  <si>
    <t>Lucro unitário</t>
  </si>
  <si>
    <t>Margem de Lucro (%)</t>
  </si>
  <si>
    <t>Tabela 6 – Resultado Consolidado</t>
  </si>
  <si>
    <t>Período</t>
  </si>
  <si>
    <t>Receita</t>
  </si>
  <si>
    <t>Margem %</t>
  </si>
  <si>
    <t>Mensal (6 unidades)</t>
  </si>
  <si>
    <t>Tabela 7 – Retorno sobre Investimento (ROI)</t>
  </si>
  <si>
    <t>Investimento Inicial</t>
  </si>
  <si>
    <t>Receita Líquida Anual</t>
  </si>
  <si>
    <t>ROI (%) = (Lucro Líquido / Investimento) × 100</t>
  </si>
  <si>
    <t>Tabela 8 – Payback</t>
  </si>
  <si>
    <t>Payback = Custo / Receita Anual</t>
  </si>
  <si>
    <t>Tabela 9 – ROI Total com Valorização</t>
  </si>
  <si>
    <t>Componente</t>
  </si>
  <si>
    <t>Percentual</t>
  </si>
  <si>
    <t>ROI Líquido</t>
  </si>
  <si>
    <t>Valorização do Imóvel</t>
  </si>
  <si>
    <t>ROI Total Anual</t>
  </si>
  <si>
    <t>Tabela 10 – Projeção Orçamentária Anual</t>
  </si>
  <si>
    <t>Categoria</t>
  </si>
  <si>
    <t>Despesa</t>
  </si>
  <si>
    <t>Saldo</t>
  </si>
  <si>
    <t>Receita Bruta (6 quitinetes)</t>
  </si>
  <si>
    <t>Custos Fixos + Variáveis</t>
  </si>
  <si>
    <t>Lucro Operacional Anual</t>
  </si>
  <si>
    <t>Receita média mensal</t>
  </si>
  <si>
    <t>Despesas médias mensais</t>
  </si>
  <si>
    <t>Saldo Médio Mensal (Capital de Giro disponível)</t>
  </si>
  <si>
    <t>Tabela 11 – Controle de Capital de Giro</t>
  </si>
  <si>
    <t>Etapa</t>
  </si>
  <si>
    <t>Área Relacionada</t>
  </si>
  <si>
    <t>Resultado Esperado</t>
  </si>
  <si>
    <t>Data Inicio</t>
  </si>
  <si>
    <t>Data fim</t>
  </si>
  <si>
    <t>1. Levantamento de dados</t>
  </si>
  <si>
    <t>Contabilidade de Custos</t>
  </si>
  <si>
    <t>Identificação dos custos fixos, variáveis e investimentos</t>
  </si>
  <si>
    <t>2. Cálculo do custo unitário</t>
  </si>
  <si>
    <t>Prática Contábil e Financeira</t>
  </si>
  <si>
    <t>Determinação do custo por unidade de quitinete</t>
  </si>
  <si>
    <t>24/102025</t>
  </si>
  <si>
    <t>3. Análise de rentabilidade</t>
  </si>
  <si>
    <t>Prática de Administração Financeira</t>
  </si>
  <si>
    <t>Avaliação da margem de lucro e da sustentabilidade do negócio</t>
  </si>
  <si>
    <t>4. Indicadores de desempenho</t>
  </si>
  <si>
    <t>Análise de Demonstrações Financeiras</t>
  </si>
  <si>
    <t>ROI, Payback e retorno total sobre o investimento</t>
  </si>
  <si>
    <t>5. Planejamento e controle</t>
  </si>
  <si>
    <t>Orçamento Empresarial e Planejamento Orçamentário</t>
  </si>
  <si>
    <t>Estruturação do orçamento e controle de capital de giro</t>
  </si>
  <si>
    <t>Custo do Imóvel</t>
  </si>
  <si>
    <t>Receita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</si>
</sst>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i/>
      <sz val="12"/>
      <color rgb="FF000000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9CC2E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4" fontId="0" fillId="0" borderId="1" xfId="2" applyNumberFormat="1" applyFont="1" applyBorder="1"/>
    <xf numFmtId="44" fontId="0" fillId="0" borderId="1" xfId="0" applyNumberFormat="1" applyBorder="1"/>
    <xf numFmtId="0" fontId="2" fillId="2" borderId="1" xfId="0" applyFont="1" applyFill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9" fontId="2" fillId="3" borderId="1" xfId="2" applyFont="1" applyFill="1" applyBorder="1"/>
    <xf numFmtId="10" fontId="0" fillId="0" borderId="1" xfId="2" applyNumberFormat="1" applyFont="1" applyBorder="1"/>
    <xf numFmtId="0" fontId="2" fillId="4" borderId="1" xfId="0" applyFont="1" applyFill="1" applyBorder="1"/>
    <xf numFmtId="44" fontId="2" fillId="4" borderId="1" xfId="0" applyNumberFormat="1" applyFont="1" applyFill="1" applyBorder="1"/>
    <xf numFmtId="0" fontId="2" fillId="4" borderId="1" xfId="0" applyNumberFormat="1" applyFont="1" applyFill="1" applyBorder="1"/>
    <xf numFmtId="10" fontId="2" fillId="4" borderId="1" xfId="2" applyNumberFormat="1" applyFont="1" applyFill="1" applyBorder="1"/>
    <xf numFmtId="44" fontId="0" fillId="0" borderId="1" xfId="1" applyNumberFormat="1" applyFont="1" applyBorder="1"/>
    <xf numFmtId="44" fontId="2" fillId="4" borderId="1" xfId="1" applyFont="1" applyFill="1" applyBorder="1"/>
    <xf numFmtId="0" fontId="2" fillId="2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9" fontId="0" fillId="0" borderId="0" xfId="2" applyFont="1"/>
    <xf numFmtId="9" fontId="0" fillId="0" borderId="0" xfId="2" applyFont="1" applyFill="1" applyBorder="1"/>
    <xf numFmtId="2" fontId="0" fillId="0" borderId="0" xfId="1" applyNumberFormat="1" applyFont="1"/>
    <xf numFmtId="164" fontId="0" fillId="0" borderId="0" xfId="2" applyNumberFormat="1" applyFont="1"/>
    <xf numFmtId="9" fontId="0" fillId="0" borderId="0" xfId="2" applyNumberFormat="1" applyFont="1"/>
    <xf numFmtId="10" fontId="0" fillId="0" borderId="0" xfId="2" applyNumberFormat="1" applyFont="1"/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8" fontId="0" fillId="0" borderId="0" xfId="0" applyNumberFormat="1"/>
    <xf numFmtId="8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0" fontId="5" fillId="6" borderId="5" xfId="0" applyFont="1" applyFill="1" applyBorder="1"/>
    <xf numFmtId="0" fontId="7" fillId="6" borderId="5" xfId="0" applyFont="1" applyFill="1" applyBorder="1" applyAlignment="1">
      <alignment vertical="center"/>
    </xf>
    <xf numFmtId="8" fontId="7" fillId="6" borderId="5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8" fontId="11" fillId="0" borderId="5" xfId="0" applyNumberFormat="1" applyFont="1" applyBorder="1" applyAlignment="1">
      <alignment horizontal="right" vertical="center"/>
    </xf>
    <xf numFmtId="8" fontId="11" fillId="0" borderId="5" xfId="0" applyNumberFormat="1" applyFont="1" applyBorder="1" applyAlignment="1">
      <alignment vertical="center"/>
    </xf>
    <xf numFmtId="0" fontId="6" fillId="8" borderId="4" xfId="0" applyFont="1" applyFill="1" applyBorder="1" applyAlignment="1">
      <alignment vertical="center"/>
    </xf>
    <xf numFmtId="8" fontId="11" fillId="8" borderId="5" xfId="0" applyNumberFormat="1" applyFont="1" applyFill="1" applyBorder="1" applyAlignment="1">
      <alignment horizontal="right" vertical="center"/>
    </xf>
    <xf numFmtId="8" fontId="11" fillId="8" borderId="5" xfId="0" applyNumberFormat="1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8" fontId="7" fillId="9" borderId="5" xfId="0" applyNumberFormat="1" applyFont="1" applyFill="1" applyBorder="1" applyAlignment="1">
      <alignment horizontal="right" vertical="center"/>
    </xf>
    <xf numFmtId="8" fontId="7" fillId="9" borderId="5" xfId="0" applyNumberFormat="1" applyFont="1" applyFill="1" applyBorder="1" applyAlignment="1">
      <alignment vertical="center"/>
    </xf>
    <xf numFmtId="10" fontId="7" fillId="9" borderId="5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0" fontId="11" fillId="0" borderId="5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10" fontId="10" fillId="9" borderId="5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7" fillId="9" borderId="5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14" fontId="11" fillId="0" borderId="5" xfId="0" applyNumberFormat="1" applyFont="1" applyBorder="1" applyAlignment="1">
      <alignment vertical="center"/>
    </xf>
    <xf numFmtId="1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4" fontId="9" fillId="0" borderId="5" xfId="0" applyNumberFormat="1" applyFont="1" applyBorder="1" applyAlignment="1">
      <alignment vertical="center"/>
    </xf>
    <xf numFmtId="44" fontId="9" fillId="0" borderId="5" xfId="0" applyNumberFormat="1" applyFont="1" applyBorder="1" applyAlignment="1">
      <alignment horizontal="center" vertical="center"/>
    </xf>
    <xf numFmtId="44" fontId="7" fillId="7" borderId="5" xfId="0" applyNumberFormat="1" applyFont="1" applyFill="1" applyBorder="1" applyAlignment="1">
      <alignment horizontal="center" vertical="center"/>
    </xf>
    <xf numFmtId="44" fontId="11" fillId="0" borderId="5" xfId="0" applyNumberFormat="1" applyFont="1" applyBorder="1" applyAlignment="1">
      <alignment vertical="center"/>
    </xf>
    <xf numFmtId="44" fontId="11" fillId="0" borderId="5" xfId="0" applyNumberFormat="1" applyFont="1" applyBorder="1" applyAlignment="1">
      <alignment horizontal="right" vertical="center"/>
    </xf>
    <xf numFmtId="2" fontId="10" fillId="9" borderId="5" xfId="0" applyNumberFormat="1" applyFont="1" applyFill="1" applyBorder="1" applyAlignment="1">
      <alignment horizontal="right" vertical="center"/>
    </xf>
    <xf numFmtId="10" fontId="10" fillId="9" borderId="5" xfId="2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9" workbookViewId="0">
      <selection activeCell="C41" sqref="C41"/>
    </sheetView>
  </sheetViews>
  <sheetFormatPr defaultRowHeight="15" x14ac:dyDescent="0.25"/>
  <cols>
    <col min="1" max="1" width="33.28515625" bestFit="1" customWidth="1"/>
    <col min="2" max="3" width="14.28515625" bestFit="1" customWidth="1"/>
    <col min="4" max="5" width="13.28515625" bestFit="1" customWidth="1"/>
    <col min="6" max="6" width="10.42578125" bestFit="1" customWidth="1"/>
  </cols>
  <sheetData>
    <row r="1" spans="1:5" x14ac:dyDescent="0.25">
      <c r="A1" s="6" t="s">
        <v>20</v>
      </c>
      <c r="B1" s="6" t="s">
        <v>9</v>
      </c>
      <c r="C1" s="6" t="s">
        <v>4</v>
      </c>
    </row>
    <row r="2" spans="1:5" x14ac:dyDescent="0.25">
      <c r="A2" s="2" t="s">
        <v>0</v>
      </c>
      <c r="B2" s="15">
        <v>35000</v>
      </c>
      <c r="C2" s="4">
        <f t="shared" ref="C2:C8" si="0">B2/$B$8</f>
        <v>9.8867598771555959E-2</v>
      </c>
    </row>
    <row r="3" spans="1:5" x14ac:dyDescent="0.25">
      <c r="A3" s="2" t="s">
        <v>1</v>
      </c>
      <c r="B3" s="5">
        <v>5380</v>
      </c>
      <c r="C3" s="4">
        <f t="shared" si="0"/>
        <v>1.5197362325456317E-2</v>
      </c>
    </row>
    <row r="4" spans="1:5" x14ac:dyDescent="0.25">
      <c r="A4" s="2" t="s">
        <v>21</v>
      </c>
      <c r="B4" s="5">
        <v>192400</v>
      </c>
      <c r="C4" s="4">
        <f t="shared" si="0"/>
        <v>0.54348931438992476</v>
      </c>
    </row>
    <row r="5" spans="1:5" x14ac:dyDescent="0.25">
      <c r="A5" s="2" t="s">
        <v>2</v>
      </c>
      <c r="B5" s="5">
        <v>117600</v>
      </c>
      <c r="C5" s="4">
        <f t="shared" si="0"/>
        <v>0.33219513187242805</v>
      </c>
    </row>
    <row r="6" spans="1:5" x14ac:dyDescent="0.25">
      <c r="A6" s="2" t="s">
        <v>3</v>
      </c>
      <c r="B6" s="5">
        <v>1440</v>
      </c>
      <c r="C6" s="4">
        <f t="shared" si="0"/>
        <v>4.067695492315445E-3</v>
      </c>
    </row>
    <row r="7" spans="1:5" x14ac:dyDescent="0.25">
      <c r="A7" s="2" t="s">
        <v>6</v>
      </c>
      <c r="B7" s="5">
        <v>2188.8000000000002</v>
      </c>
      <c r="C7" s="4">
        <f t="shared" si="0"/>
        <v>6.1828971483194779E-3</v>
      </c>
    </row>
    <row r="8" spans="1:5" x14ac:dyDescent="0.25">
      <c r="A8" s="7" t="s">
        <v>5</v>
      </c>
      <c r="B8" s="8">
        <f>SUM(B2:B7)</f>
        <v>354008.8</v>
      </c>
      <c r="C8" s="9">
        <f t="shared" si="0"/>
        <v>1</v>
      </c>
    </row>
    <row r="10" spans="1:5" x14ac:dyDescent="0.25">
      <c r="A10" s="6" t="s">
        <v>7</v>
      </c>
      <c r="B10" s="6" t="s">
        <v>9</v>
      </c>
      <c r="C10" s="6" t="s">
        <v>10</v>
      </c>
      <c r="D10" s="6" t="s">
        <v>11</v>
      </c>
      <c r="E10" s="6" t="s">
        <v>4</v>
      </c>
    </row>
    <row r="11" spans="1:5" x14ac:dyDescent="0.25">
      <c r="A11" s="2" t="s">
        <v>8</v>
      </c>
      <c r="B11" s="3">
        <v>2100</v>
      </c>
      <c r="C11" s="2">
        <v>6</v>
      </c>
      <c r="D11" s="5">
        <f t="shared" ref="D11:D18" si="1">B11*C11</f>
        <v>12600</v>
      </c>
      <c r="E11" s="10">
        <f t="shared" ref="E11:E19" si="2">D11/$D$19</f>
        <v>0.25095602294455066</v>
      </c>
    </row>
    <row r="12" spans="1:5" x14ac:dyDescent="0.25">
      <c r="A12" s="2" t="s">
        <v>12</v>
      </c>
      <c r="B12" s="3">
        <v>420</v>
      </c>
      <c r="C12" s="2">
        <v>6</v>
      </c>
      <c r="D12" s="5">
        <f t="shared" si="1"/>
        <v>2520</v>
      </c>
      <c r="E12" s="10">
        <f t="shared" si="2"/>
        <v>5.0191204588910132E-2</v>
      </c>
    </row>
    <row r="13" spans="1:5" x14ac:dyDescent="0.25">
      <c r="A13" s="2" t="s">
        <v>13</v>
      </c>
      <c r="B13" s="3">
        <v>600</v>
      </c>
      <c r="C13" s="2">
        <v>6</v>
      </c>
      <c r="D13" s="5">
        <f t="shared" si="1"/>
        <v>3600</v>
      </c>
      <c r="E13" s="10">
        <f t="shared" si="2"/>
        <v>7.1701720841300193E-2</v>
      </c>
    </row>
    <row r="14" spans="1:5" x14ac:dyDescent="0.25">
      <c r="A14" s="2" t="s">
        <v>14</v>
      </c>
      <c r="B14" s="3">
        <v>700</v>
      </c>
      <c r="C14" s="2">
        <v>6</v>
      </c>
      <c r="D14" s="5">
        <f t="shared" si="1"/>
        <v>4200</v>
      </c>
      <c r="E14" s="10">
        <f t="shared" si="2"/>
        <v>8.3652007648183563E-2</v>
      </c>
    </row>
    <row r="15" spans="1:5" x14ac:dyDescent="0.25">
      <c r="A15" s="2" t="s">
        <v>15</v>
      </c>
      <c r="B15" s="3">
        <v>250</v>
      </c>
      <c r="C15" s="2">
        <v>6</v>
      </c>
      <c r="D15" s="5">
        <f t="shared" si="1"/>
        <v>1500</v>
      </c>
      <c r="E15" s="10">
        <f t="shared" si="2"/>
        <v>2.9875717017208411E-2</v>
      </c>
    </row>
    <row r="16" spans="1:5" x14ac:dyDescent="0.25">
      <c r="A16" s="2" t="s">
        <v>16</v>
      </c>
      <c r="B16" s="3">
        <v>1400</v>
      </c>
      <c r="C16" s="2">
        <v>6</v>
      </c>
      <c r="D16" s="5">
        <f t="shared" si="1"/>
        <v>8400</v>
      </c>
      <c r="E16" s="10">
        <f t="shared" si="2"/>
        <v>0.16730401529636713</v>
      </c>
    </row>
    <row r="17" spans="1:11" x14ac:dyDescent="0.25">
      <c r="A17" s="2" t="s">
        <v>17</v>
      </c>
      <c r="B17" s="3">
        <v>2498</v>
      </c>
      <c r="C17" s="2">
        <v>6</v>
      </c>
      <c r="D17" s="5">
        <f t="shared" si="1"/>
        <v>14988</v>
      </c>
      <c r="E17" s="10">
        <f t="shared" si="2"/>
        <v>0.29851816443594648</v>
      </c>
    </row>
    <row r="18" spans="1:11" x14ac:dyDescent="0.25">
      <c r="A18" s="2" t="s">
        <v>18</v>
      </c>
      <c r="B18" s="3">
        <v>400</v>
      </c>
      <c r="C18" s="2">
        <v>6</v>
      </c>
      <c r="D18" s="5">
        <f t="shared" si="1"/>
        <v>2400</v>
      </c>
      <c r="E18" s="10">
        <f t="shared" si="2"/>
        <v>4.780114722753346E-2</v>
      </c>
    </row>
    <row r="19" spans="1:11" x14ac:dyDescent="0.25">
      <c r="A19" s="11" t="s">
        <v>5</v>
      </c>
      <c r="B19" s="12">
        <f>SUM(B11:B18)</f>
        <v>8368</v>
      </c>
      <c r="C19" s="13">
        <f>SUM(C11:C18)</f>
        <v>48</v>
      </c>
      <c r="D19" s="12">
        <f>SUM(D11:D18)</f>
        <v>50208</v>
      </c>
      <c r="E19" s="14">
        <f t="shared" si="2"/>
        <v>1</v>
      </c>
    </row>
    <row r="21" spans="1:11" x14ac:dyDescent="0.25">
      <c r="A21" s="17" t="s">
        <v>19</v>
      </c>
      <c r="B21" s="17" t="s">
        <v>9</v>
      </c>
    </row>
    <row r="22" spans="1:11" x14ac:dyDescent="0.25">
      <c r="A22" s="2" t="s">
        <v>20</v>
      </c>
      <c r="B22" s="3">
        <v>354008.8</v>
      </c>
      <c r="K22" s="2"/>
    </row>
    <row r="23" spans="1:11" x14ac:dyDescent="0.25">
      <c r="A23" s="2" t="s">
        <v>7</v>
      </c>
      <c r="B23" s="3">
        <v>50208</v>
      </c>
    </row>
    <row r="24" spans="1:11" x14ac:dyDescent="0.25">
      <c r="A24" s="11" t="s">
        <v>5</v>
      </c>
      <c r="B24" s="12">
        <f>SUM(B22:B23)</f>
        <v>404216.8</v>
      </c>
    </row>
    <row r="26" spans="1:11" x14ac:dyDescent="0.25">
      <c r="A26" s="17" t="s">
        <v>22</v>
      </c>
      <c r="B26" s="17" t="s">
        <v>30</v>
      </c>
      <c r="C26" s="17" t="s">
        <v>10</v>
      </c>
      <c r="D26" s="17" t="s">
        <v>45</v>
      </c>
    </row>
    <row r="27" spans="1:11" x14ac:dyDescent="0.25">
      <c r="A27" s="2" t="s">
        <v>23</v>
      </c>
      <c r="B27" s="3">
        <v>220</v>
      </c>
      <c r="C27" s="2">
        <v>1</v>
      </c>
      <c r="D27" s="5">
        <f>B27*C27</f>
        <v>220</v>
      </c>
    </row>
    <row r="28" spans="1:11" x14ac:dyDescent="0.25">
      <c r="A28" s="2" t="s">
        <v>24</v>
      </c>
      <c r="B28" s="3">
        <v>330</v>
      </c>
      <c r="C28" s="2">
        <v>1</v>
      </c>
      <c r="D28" s="5">
        <f>B28*C28</f>
        <v>330</v>
      </c>
    </row>
    <row r="29" spans="1:11" x14ac:dyDescent="0.25">
      <c r="A29" s="2" t="s">
        <v>25</v>
      </c>
      <c r="B29" s="3">
        <v>600</v>
      </c>
      <c r="C29" s="2">
        <v>12</v>
      </c>
      <c r="D29" s="5">
        <f>B29*C29</f>
        <v>7200</v>
      </c>
    </row>
    <row r="30" spans="1:11" x14ac:dyDescent="0.25">
      <c r="A30" s="2" t="s">
        <v>31</v>
      </c>
      <c r="B30" s="3">
        <v>90</v>
      </c>
      <c r="C30" s="2">
        <v>12</v>
      </c>
      <c r="D30" s="5">
        <f>B30*C30</f>
        <v>1080</v>
      </c>
    </row>
    <row r="31" spans="1:11" x14ac:dyDescent="0.25">
      <c r="A31" s="11" t="s">
        <v>5</v>
      </c>
      <c r="B31" s="16">
        <f>SUM(B27:B30)</f>
        <v>1240</v>
      </c>
      <c r="C31" s="16">
        <f>SUM(C27:C30)</f>
        <v>26</v>
      </c>
      <c r="D31" s="16">
        <f>SUM(D27:D30)</f>
        <v>8830</v>
      </c>
    </row>
    <row r="33" spans="1:8" x14ac:dyDescent="0.25">
      <c r="A33" s="17" t="s">
        <v>26</v>
      </c>
      <c r="B33" s="17" t="s">
        <v>9</v>
      </c>
      <c r="C33" s="17" t="s">
        <v>10</v>
      </c>
      <c r="D33" s="17" t="s">
        <v>45</v>
      </c>
    </row>
    <row r="34" spans="1:8" x14ac:dyDescent="0.25">
      <c r="A34" s="2" t="s">
        <v>29</v>
      </c>
      <c r="B34" s="3">
        <v>350</v>
      </c>
      <c r="C34" s="2">
        <v>12</v>
      </c>
      <c r="D34" s="5">
        <f>B34*C34</f>
        <v>4200</v>
      </c>
    </row>
    <row r="35" spans="1:8" x14ac:dyDescent="0.25">
      <c r="A35" s="2" t="s">
        <v>27</v>
      </c>
      <c r="B35" s="3">
        <v>140</v>
      </c>
      <c r="C35" s="2">
        <v>12</v>
      </c>
      <c r="D35" s="5">
        <f>B35*C35</f>
        <v>1680</v>
      </c>
    </row>
    <row r="36" spans="1:8" x14ac:dyDescent="0.25">
      <c r="A36" s="2" t="s">
        <v>28</v>
      </c>
      <c r="B36" s="3">
        <v>40</v>
      </c>
      <c r="C36" s="2">
        <v>6</v>
      </c>
      <c r="D36" s="5">
        <f>B36*C36</f>
        <v>240</v>
      </c>
    </row>
    <row r="37" spans="1:8" x14ac:dyDescent="0.25">
      <c r="A37" s="11" t="s">
        <v>5</v>
      </c>
      <c r="B37" s="16">
        <f>SUM(B34:B36)</f>
        <v>530</v>
      </c>
      <c r="C37" s="16">
        <f>SUM(C34:C36)</f>
        <v>30</v>
      </c>
      <c r="D37" s="16">
        <f>SUM(D34:D36)</f>
        <v>6120</v>
      </c>
    </row>
    <row r="39" spans="1:8" x14ac:dyDescent="0.25">
      <c r="A39" s="17" t="s">
        <v>32</v>
      </c>
      <c r="B39" s="17" t="s">
        <v>34</v>
      </c>
      <c r="C39" s="17" t="s">
        <v>35</v>
      </c>
    </row>
    <row r="40" spans="1:8" x14ac:dyDescent="0.25">
      <c r="A40" s="2" t="s">
        <v>19</v>
      </c>
      <c r="B40" s="18">
        <f>C40/12</f>
        <v>1245.8333333333333</v>
      </c>
      <c r="C40" s="5">
        <f>D31+D37</f>
        <v>14950</v>
      </c>
    </row>
    <row r="41" spans="1:8" x14ac:dyDescent="0.25">
      <c r="A41" s="2" t="s">
        <v>33</v>
      </c>
      <c r="B41" s="18">
        <f>C41/12</f>
        <v>207.63888888888889</v>
      </c>
      <c r="C41" s="5">
        <f>C40/6</f>
        <v>2491.6666666666665</v>
      </c>
    </row>
    <row r="43" spans="1:8" x14ac:dyDescent="0.25">
      <c r="A43" s="17" t="s">
        <v>36</v>
      </c>
      <c r="B43" s="17" t="s">
        <v>41</v>
      </c>
      <c r="C43" s="17" t="s">
        <v>44</v>
      </c>
      <c r="D43" s="17" t="s">
        <v>40</v>
      </c>
      <c r="E43" s="17" t="s">
        <v>42</v>
      </c>
      <c r="F43" s="17" t="s">
        <v>43</v>
      </c>
    </row>
    <row r="44" spans="1:8" x14ac:dyDescent="0.25">
      <c r="A44" s="2" t="s">
        <v>37</v>
      </c>
      <c r="B44" s="2">
        <v>1</v>
      </c>
      <c r="C44" s="3">
        <v>1000</v>
      </c>
      <c r="D44" s="3">
        <v>207.64</v>
      </c>
      <c r="E44" s="5">
        <f>C44-D44</f>
        <v>792.36</v>
      </c>
      <c r="F44" s="10">
        <f>E44/C44</f>
        <v>0.79236000000000006</v>
      </c>
      <c r="H44" s="19"/>
    </row>
    <row r="45" spans="1:8" x14ac:dyDescent="0.25">
      <c r="A45" s="2" t="s">
        <v>38</v>
      </c>
      <c r="B45" s="2">
        <v>6</v>
      </c>
      <c r="C45" s="3">
        <v>6000</v>
      </c>
      <c r="D45" s="3">
        <f>D44*6</f>
        <v>1245.8399999999999</v>
      </c>
      <c r="E45" s="5">
        <f>C45-D45</f>
        <v>4754.16</v>
      </c>
      <c r="F45" s="10">
        <f>E45/C45</f>
        <v>0.79235999999999995</v>
      </c>
    </row>
    <row r="46" spans="1:8" x14ac:dyDescent="0.25">
      <c r="A46" s="2" t="s">
        <v>39</v>
      </c>
      <c r="B46" s="2">
        <v>12</v>
      </c>
      <c r="C46" s="3">
        <v>72000</v>
      </c>
      <c r="D46" s="3">
        <f>D45*12</f>
        <v>14950.079999999998</v>
      </c>
      <c r="E46" s="5">
        <f>C46-D46</f>
        <v>57049.919999999998</v>
      </c>
      <c r="F46" s="10">
        <f>E46/C46</f>
        <v>0.79235999999999995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7" sqref="A7"/>
    </sheetView>
  </sheetViews>
  <sheetFormatPr defaultRowHeight="15" x14ac:dyDescent="0.25"/>
  <cols>
    <col min="1" max="1" width="49" bestFit="1" customWidth="1"/>
    <col min="2" max="2" width="17.85546875" bestFit="1" customWidth="1"/>
    <col min="3" max="3" width="28.28515625" bestFit="1" customWidth="1"/>
    <col min="4" max="4" width="14.28515625" bestFit="1" customWidth="1"/>
  </cols>
  <sheetData>
    <row r="1" spans="1:4" x14ac:dyDescent="0.25">
      <c r="A1" s="36" t="s">
        <v>80</v>
      </c>
    </row>
    <row r="2" spans="1:4" ht="15.75" thickBot="1" x14ac:dyDescent="0.3"/>
    <row r="3" spans="1:4" ht="16.5" thickBot="1" x14ac:dyDescent="0.3">
      <c r="A3" s="26" t="s">
        <v>74</v>
      </c>
      <c r="B3" s="27" t="s">
        <v>75</v>
      </c>
      <c r="C3" s="27" t="s">
        <v>76</v>
      </c>
      <c r="D3" s="27" t="s">
        <v>77</v>
      </c>
    </row>
    <row r="4" spans="1:4" ht="15.75" thickBot="1" x14ac:dyDescent="0.3">
      <c r="A4" s="28" t="s">
        <v>23</v>
      </c>
      <c r="B4" s="62">
        <f>'Projeto 1'!B27</f>
        <v>220</v>
      </c>
      <c r="C4" s="31">
        <v>1</v>
      </c>
      <c r="D4" s="30">
        <f>B4*C4</f>
        <v>220</v>
      </c>
    </row>
    <row r="5" spans="1:4" ht="15.75" thickBot="1" x14ac:dyDescent="0.3">
      <c r="A5" s="28" t="s">
        <v>24</v>
      </c>
      <c r="B5" s="62">
        <f>'Projeto 1'!B28</f>
        <v>330</v>
      </c>
      <c r="C5" s="31">
        <v>1</v>
      </c>
      <c r="D5" s="30">
        <f t="shared" ref="D5:D7" si="0">B5*C5</f>
        <v>330</v>
      </c>
    </row>
    <row r="6" spans="1:4" ht="15.75" thickBot="1" x14ac:dyDescent="0.3">
      <c r="A6" s="28" t="s">
        <v>25</v>
      </c>
      <c r="B6" s="62">
        <f>'Projeto 1'!B29</f>
        <v>600</v>
      </c>
      <c r="C6" s="31">
        <v>12</v>
      </c>
      <c r="D6" s="30">
        <f t="shared" si="0"/>
        <v>7200</v>
      </c>
    </row>
    <row r="7" spans="1:4" ht="15.75" thickBot="1" x14ac:dyDescent="0.3">
      <c r="A7" s="28" t="s">
        <v>31</v>
      </c>
      <c r="B7" s="62">
        <f>'Projeto 1'!B30</f>
        <v>90</v>
      </c>
      <c r="C7" s="31">
        <v>12</v>
      </c>
      <c r="D7" s="30">
        <f t="shared" si="0"/>
        <v>1080</v>
      </c>
    </row>
    <row r="8" spans="1:4" ht="16.5" thickBot="1" x14ac:dyDescent="0.3">
      <c r="A8" s="32" t="s">
        <v>78</v>
      </c>
      <c r="B8" s="33"/>
      <c r="C8" s="34" t="s">
        <v>79</v>
      </c>
      <c r="D8" s="35">
        <f>SUM(D4:D7)</f>
        <v>8830</v>
      </c>
    </row>
    <row r="10" spans="1:4" x14ac:dyDescent="0.25">
      <c r="A10" s="36" t="s">
        <v>81</v>
      </c>
    </row>
    <row r="11" spans="1:4" ht="15.75" thickBot="1" x14ac:dyDescent="0.3"/>
    <row r="12" spans="1:4" ht="16.5" thickBot="1" x14ac:dyDescent="0.3">
      <c r="A12" s="26" t="s">
        <v>74</v>
      </c>
      <c r="B12" s="27" t="s">
        <v>75</v>
      </c>
      <c r="C12" s="27" t="s">
        <v>76</v>
      </c>
      <c r="D12" s="27" t="s">
        <v>77</v>
      </c>
    </row>
    <row r="13" spans="1:4" ht="15.75" thickBot="1" x14ac:dyDescent="0.3">
      <c r="A13" s="28" t="s">
        <v>29</v>
      </c>
      <c r="B13" s="62">
        <f>'Projeto 1'!B34</f>
        <v>350</v>
      </c>
      <c r="C13" s="31">
        <v>12</v>
      </c>
      <c r="D13" s="30">
        <f>B13*C13</f>
        <v>4200</v>
      </c>
    </row>
    <row r="14" spans="1:4" ht="15.75" thickBot="1" x14ac:dyDescent="0.3">
      <c r="A14" s="28" t="s">
        <v>27</v>
      </c>
      <c r="B14" s="62">
        <f>'Projeto 1'!B35</f>
        <v>140</v>
      </c>
      <c r="C14" s="31">
        <v>12</v>
      </c>
      <c r="D14" s="30">
        <f t="shared" ref="D14:D15" si="1">B14*C14</f>
        <v>1680</v>
      </c>
    </row>
    <row r="15" spans="1:4" ht="15.75" thickBot="1" x14ac:dyDescent="0.3">
      <c r="A15" s="28" t="s">
        <v>28</v>
      </c>
      <c r="B15" s="62">
        <f>'Projeto 1'!B36</f>
        <v>40</v>
      </c>
      <c r="C15" s="31">
        <v>6</v>
      </c>
      <c r="D15" s="30">
        <f t="shared" si="1"/>
        <v>240</v>
      </c>
    </row>
    <row r="16" spans="1:4" ht="16.5" thickBot="1" x14ac:dyDescent="0.3">
      <c r="A16" s="32" t="s">
        <v>82</v>
      </c>
      <c r="B16" s="34" t="s">
        <v>83</v>
      </c>
      <c r="C16" s="34" t="s">
        <v>83</v>
      </c>
      <c r="D16" s="35">
        <f>SUM(D13:D15)</f>
        <v>6120</v>
      </c>
    </row>
    <row r="18" spans="1:3" x14ac:dyDescent="0.25">
      <c r="A18" s="36" t="s">
        <v>84</v>
      </c>
    </row>
    <row r="19" spans="1:3" ht="15.75" thickBot="1" x14ac:dyDescent="0.3"/>
    <row r="20" spans="1:3" ht="16.5" thickBot="1" x14ac:dyDescent="0.3">
      <c r="A20" s="37" t="s">
        <v>74</v>
      </c>
      <c r="B20" s="38" t="s">
        <v>9</v>
      </c>
    </row>
    <row r="21" spans="1:3" ht="15.75" thickBot="1" x14ac:dyDescent="0.3">
      <c r="A21" s="28" t="s">
        <v>85</v>
      </c>
      <c r="B21" s="63">
        <f>'Projeto 1'!B22</f>
        <v>354008.8</v>
      </c>
    </row>
    <row r="22" spans="1:3" ht="15.75" thickBot="1" x14ac:dyDescent="0.3">
      <c r="A22" s="28" t="s">
        <v>86</v>
      </c>
      <c r="B22" s="63">
        <f>'Projeto 1'!B23</f>
        <v>50208</v>
      </c>
    </row>
    <row r="23" spans="1:3" ht="16.5" thickBot="1" x14ac:dyDescent="0.3">
      <c r="A23" s="39" t="s">
        <v>87</v>
      </c>
      <c r="B23" s="64">
        <f>SUM(B21:B22)</f>
        <v>404216.8</v>
      </c>
    </row>
    <row r="25" spans="1:3" x14ac:dyDescent="0.25">
      <c r="A25" s="36" t="s">
        <v>88</v>
      </c>
    </row>
    <row r="26" spans="1:3" ht="15.75" thickBot="1" x14ac:dyDescent="0.3"/>
    <row r="27" spans="1:3" ht="15.75" thickBot="1" x14ac:dyDescent="0.3">
      <c r="A27" s="40" t="s">
        <v>74</v>
      </c>
      <c r="B27" s="41" t="s">
        <v>89</v>
      </c>
      <c r="C27" s="41" t="s">
        <v>39</v>
      </c>
    </row>
    <row r="28" spans="1:3" ht="15.75" thickBot="1" x14ac:dyDescent="0.3">
      <c r="A28" s="28" t="s">
        <v>90</v>
      </c>
      <c r="B28" s="42">
        <f>C28/12</f>
        <v>735.83333333333337</v>
      </c>
      <c r="C28" s="65">
        <f>'Projeto 1'!D31</f>
        <v>8830</v>
      </c>
    </row>
    <row r="29" spans="1:3" ht="15.75" thickBot="1" x14ac:dyDescent="0.3">
      <c r="A29" s="28" t="s">
        <v>91</v>
      </c>
      <c r="B29" s="42">
        <f>C29/12</f>
        <v>510</v>
      </c>
      <c r="C29" s="65">
        <f>'Projeto 1'!D37</f>
        <v>6120</v>
      </c>
    </row>
    <row r="30" spans="1:3" ht="16.5" thickBot="1" x14ac:dyDescent="0.3">
      <c r="A30" s="44" t="s">
        <v>19</v>
      </c>
      <c r="B30" s="45">
        <v>1245.83</v>
      </c>
      <c r="C30" s="46">
        <v>14950</v>
      </c>
    </row>
    <row r="31" spans="1:3" ht="16.5" thickBot="1" x14ac:dyDescent="0.3">
      <c r="A31" s="47" t="s">
        <v>92</v>
      </c>
      <c r="B31" s="48">
        <f>B30/6</f>
        <v>207.63833333333332</v>
      </c>
      <c r="C31" s="49">
        <f>C30/6</f>
        <v>2491.6666666666665</v>
      </c>
    </row>
    <row r="33" spans="1:5" x14ac:dyDescent="0.25">
      <c r="A33" s="36" t="s">
        <v>93</v>
      </c>
    </row>
    <row r="34" spans="1:5" ht="15.75" thickBot="1" x14ac:dyDescent="0.3"/>
    <row r="35" spans="1:5" ht="15.75" thickBot="1" x14ac:dyDescent="0.3">
      <c r="A35" s="40" t="s">
        <v>94</v>
      </c>
      <c r="B35" s="41" t="s">
        <v>30</v>
      </c>
    </row>
    <row r="36" spans="1:5" ht="15.75" thickBot="1" x14ac:dyDescent="0.3">
      <c r="A36" s="28" t="s">
        <v>95</v>
      </c>
      <c r="B36" s="66">
        <f>'Projeto 1'!C44</f>
        <v>1000</v>
      </c>
    </row>
    <row r="37" spans="1:5" ht="15.75" thickBot="1" x14ac:dyDescent="0.3">
      <c r="A37" s="28" t="s">
        <v>33</v>
      </c>
      <c r="B37" s="65">
        <f>B31</f>
        <v>207.63833333333332</v>
      </c>
    </row>
    <row r="38" spans="1:5" ht="15.75" thickBot="1" x14ac:dyDescent="0.3">
      <c r="A38" s="28" t="s">
        <v>96</v>
      </c>
      <c r="B38" s="65">
        <f>B36-B37</f>
        <v>792.36166666666668</v>
      </c>
    </row>
    <row r="39" spans="1:5" ht="16.5" thickBot="1" x14ac:dyDescent="0.3">
      <c r="A39" s="47" t="s">
        <v>97</v>
      </c>
      <c r="B39" s="50">
        <f>B38/B36</f>
        <v>0.79236166666666663</v>
      </c>
    </row>
    <row r="41" spans="1:5" x14ac:dyDescent="0.25">
      <c r="A41" s="36" t="s">
        <v>98</v>
      </c>
    </row>
    <row r="42" spans="1:5" ht="15.75" thickBot="1" x14ac:dyDescent="0.3"/>
    <row r="43" spans="1:5" ht="15.75" thickBot="1" x14ac:dyDescent="0.3">
      <c r="A43" s="40" t="s">
        <v>99</v>
      </c>
      <c r="B43" s="41" t="s">
        <v>100</v>
      </c>
      <c r="C43" s="41" t="s">
        <v>32</v>
      </c>
      <c r="D43" s="41" t="s">
        <v>42</v>
      </c>
      <c r="E43" s="41" t="s">
        <v>101</v>
      </c>
    </row>
    <row r="44" spans="1:5" ht="16.5" thickBot="1" x14ac:dyDescent="0.3">
      <c r="A44" s="51" t="s">
        <v>102</v>
      </c>
      <c r="B44" s="43">
        <f>B36*6</f>
        <v>6000</v>
      </c>
      <c r="C44" s="43">
        <f>B30</f>
        <v>1245.83</v>
      </c>
      <c r="D44" s="43">
        <f>B44-C44</f>
        <v>4754.17</v>
      </c>
      <c r="E44" s="52">
        <f>D44/B44</f>
        <v>0.79236166666666663</v>
      </c>
    </row>
    <row r="45" spans="1:5" ht="15.75" thickBot="1" x14ac:dyDescent="0.3">
      <c r="A45" s="53" t="s">
        <v>39</v>
      </c>
      <c r="B45" s="43">
        <f>B44*12</f>
        <v>72000</v>
      </c>
      <c r="C45" s="43">
        <f>C30</f>
        <v>14950</v>
      </c>
      <c r="D45" s="43">
        <f>B45-C45</f>
        <v>57050</v>
      </c>
      <c r="E45" s="52">
        <f>D45/B45</f>
        <v>0.79236111111111107</v>
      </c>
    </row>
    <row r="47" spans="1:5" x14ac:dyDescent="0.25">
      <c r="A47" s="36" t="s">
        <v>103</v>
      </c>
    </row>
    <row r="48" spans="1:5" ht="15.75" thickBot="1" x14ac:dyDescent="0.3"/>
    <row r="49" spans="1:4" ht="15.75" thickBot="1" x14ac:dyDescent="0.3">
      <c r="A49" s="40" t="s">
        <v>74</v>
      </c>
      <c r="B49" s="41" t="s">
        <v>9</v>
      </c>
    </row>
    <row r="50" spans="1:4" ht="15.75" thickBot="1" x14ac:dyDescent="0.3">
      <c r="A50" s="28" t="s">
        <v>104</v>
      </c>
      <c r="B50" s="66">
        <f>B23</f>
        <v>404216.8</v>
      </c>
    </row>
    <row r="51" spans="1:4" ht="15.75" thickBot="1" x14ac:dyDescent="0.3">
      <c r="A51" s="28" t="s">
        <v>105</v>
      </c>
      <c r="B51" s="42">
        <f>D45-C45</f>
        <v>42100</v>
      </c>
      <c r="D51" s="69"/>
    </row>
    <row r="52" spans="1:4" ht="16.5" thickBot="1" x14ac:dyDescent="0.3">
      <c r="A52" s="47" t="s">
        <v>106</v>
      </c>
      <c r="B52" s="68">
        <f>(B51/B50)</f>
        <v>0.10415202930704513</v>
      </c>
      <c r="D52" s="29"/>
    </row>
    <row r="54" spans="1:4" x14ac:dyDescent="0.25">
      <c r="A54" s="36" t="s">
        <v>107</v>
      </c>
    </row>
    <row r="55" spans="1:4" ht="15.75" thickBot="1" x14ac:dyDescent="0.3"/>
    <row r="56" spans="1:4" ht="15.75" thickBot="1" x14ac:dyDescent="0.3">
      <c r="A56" s="40" t="s">
        <v>74</v>
      </c>
      <c r="B56" s="41" t="s">
        <v>9</v>
      </c>
    </row>
    <row r="57" spans="1:4" ht="15.75" thickBot="1" x14ac:dyDescent="0.3">
      <c r="A57" s="28" t="s">
        <v>147</v>
      </c>
      <c r="B57" s="66">
        <f>B23</f>
        <v>404216.8</v>
      </c>
    </row>
    <row r="58" spans="1:4" ht="15.75" thickBot="1" x14ac:dyDescent="0.3">
      <c r="A58" s="28" t="s">
        <v>148</v>
      </c>
      <c r="B58" s="42">
        <f>D45</f>
        <v>57050</v>
      </c>
    </row>
    <row r="59" spans="1:4" ht="16.5" thickBot="1" x14ac:dyDescent="0.3">
      <c r="A59" s="47" t="s">
        <v>108</v>
      </c>
      <c r="B59" s="67">
        <f>B57/B58</f>
        <v>7.0853076248904472</v>
      </c>
    </row>
    <row r="61" spans="1:4" x14ac:dyDescent="0.25">
      <c r="A61" s="36" t="s">
        <v>109</v>
      </c>
    </row>
    <row r="62" spans="1:4" ht="15.75" thickBot="1" x14ac:dyDescent="0.3"/>
    <row r="63" spans="1:4" ht="15.75" thickBot="1" x14ac:dyDescent="0.3">
      <c r="A63" s="40" t="s">
        <v>110</v>
      </c>
      <c r="B63" s="41" t="s">
        <v>111</v>
      </c>
    </row>
    <row r="64" spans="1:4" ht="16.5" thickBot="1" x14ac:dyDescent="0.3">
      <c r="A64" s="51" t="s">
        <v>112</v>
      </c>
      <c r="B64" s="52">
        <f>B52</f>
        <v>0.10415202930704513</v>
      </c>
    </row>
    <row r="65" spans="1:4" ht="16.5" thickBot="1" x14ac:dyDescent="0.3">
      <c r="A65" s="51" t="s">
        <v>113</v>
      </c>
      <c r="B65" s="52">
        <v>0.03</v>
      </c>
    </row>
    <row r="66" spans="1:4" ht="16.5" thickBot="1" x14ac:dyDescent="0.3">
      <c r="A66" s="47" t="s">
        <v>114</v>
      </c>
      <c r="B66" s="54">
        <f>SUM(B64:B65)</f>
        <v>0.13415202930704512</v>
      </c>
    </row>
    <row r="68" spans="1:4" x14ac:dyDescent="0.25">
      <c r="A68" s="36" t="s">
        <v>115</v>
      </c>
    </row>
    <row r="69" spans="1:4" ht="15.75" thickBot="1" x14ac:dyDescent="0.3"/>
    <row r="70" spans="1:4" ht="15.75" thickBot="1" x14ac:dyDescent="0.3">
      <c r="A70" s="40" t="s">
        <v>116</v>
      </c>
      <c r="B70" s="41" t="s">
        <v>100</v>
      </c>
      <c r="C70" s="41" t="s">
        <v>117</v>
      </c>
      <c r="D70" s="41" t="s">
        <v>118</v>
      </c>
    </row>
    <row r="71" spans="1:4" ht="16.5" thickBot="1" x14ac:dyDescent="0.3">
      <c r="A71" s="51" t="s">
        <v>119</v>
      </c>
      <c r="B71" s="43">
        <f>B45</f>
        <v>72000</v>
      </c>
      <c r="C71" s="55" t="s">
        <v>79</v>
      </c>
      <c r="D71" s="43">
        <f>B71</f>
        <v>72000</v>
      </c>
    </row>
    <row r="72" spans="1:4" ht="16.5" thickBot="1" x14ac:dyDescent="0.3">
      <c r="A72" s="51" t="s">
        <v>120</v>
      </c>
      <c r="B72" s="55" t="s">
        <v>79</v>
      </c>
      <c r="C72" s="43">
        <f>C30</f>
        <v>14950</v>
      </c>
      <c r="D72" s="43">
        <f>-C72</f>
        <v>-14950</v>
      </c>
    </row>
    <row r="73" spans="1:4" ht="16.5" thickBot="1" x14ac:dyDescent="0.3">
      <c r="A73" s="47" t="s">
        <v>121</v>
      </c>
      <c r="B73" s="56"/>
      <c r="C73" s="56"/>
      <c r="D73" s="49">
        <f>SUM(D71:D72)</f>
        <v>57050</v>
      </c>
    </row>
    <row r="75" spans="1:4" x14ac:dyDescent="0.25">
      <c r="A75" s="36" t="s">
        <v>125</v>
      </c>
    </row>
    <row r="76" spans="1:4" ht="15.75" thickBot="1" x14ac:dyDescent="0.3"/>
    <row r="77" spans="1:4" ht="15.75" thickBot="1" x14ac:dyDescent="0.3">
      <c r="A77" s="40" t="s">
        <v>74</v>
      </c>
      <c r="B77" s="41" t="s">
        <v>9</v>
      </c>
    </row>
    <row r="78" spans="1:4" ht="15.75" thickBot="1" x14ac:dyDescent="0.3">
      <c r="A78" s="28" t="s">
        <v>122</v>
      </c>
      <c r="B78" s="43">
        <v>6000</v>
      </c>
    </row>
    <row r="79" spans="1:4" ht="15.75" thickBot="1" x14ac:dyDescent="0.3">
      <c r="A79" s="28" t="s">
        <v>123</v>
      </c>
      <c r="B79" s="43">
        <v>1245</v>
      </c>
    </row>
    <row r="80" spans="1:4" ht="16.5" thickBot="1" x14ac:dyDescent="0.3">
      <c r="A80" s="47" t="s">
        <v>124</v>
      </c>
      <c r="B80" s="49">
        <v>4754.17</v>
      </c>
    </row>
  </sheetData>
  <sheetProtection algorithmName="SHA-512" hashValue="lsVhEtnkYxFhe6eWv4/p8hN8NBKaCro7EXEvYvLzBW1Le0xS44APXCq/XFkUozMr5dXyQirwJi07141Rpv6vVA==" saltValue="oB0gQeRQkuhOwV2Xqo8wT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2" max="2" width="48.85546875" bestFit="1" customWidth="1"/>
    <col min="3" max="3" width="57.42578125" bestFit="1" customWidth="1"/>
    <col min="4" max="4" width="11.5703125" bestFit="1" customWidth="1"/>
    <col min="5" max="5" width="11.28515625" bestFit="1" customWidth="1"/>
  </cols>
  <sheetData>
    <row r="1" spans="1:5" ht="15.75" thickBot="1" x14ac:dyDescent="0.3">
      <c r="A1" s="40" t="s">
        <v>126</v>
      </c>
      <c r="B1" s="41" t="s">
        <v>127</v>
      </c>
      <c r="C1" s="41" t="s">
        <v>128</v>
      </c>
      <c r="D1" s="41" t="s">
        <v>129</v>
      </c>
      <c r="E1" s="57" t="s">
        <v>130</v>
      </c>
    </row>
    <row r="2" spans="1:5" ht="16.5" thickBot="1" x14ac:dyDescent="0.3">
      <c r="A2" s="51" t="s">
        <v>131</v>
      </c>
      <c r="B2" s="58" t="s">
        <v>132</v>
      </c>
      <c r="C2" s="58" t="s">
        <v>133</v>
      </c>
      <c r="D2" s="59">
        <v>45950</v>
      </c>
      <c r="E2" s="60">
        <v>45953</v>
      </c>
    </row>
    <row r="3" spans="1:5" ht="16.5" thickBot="1" x14ac:dyDescent="0.3">
      <c r="A3" s="51" t="s">
        <v>134</v>
      </c>
      <c r="B3" s="58" t="s">
        <v>135</v>
      </c>
      <c r="C3" s="58" t="s">
        <v>136</v>
      </c>
      <c r="D3" s="59">
        <v>45954</v>
      </c>
      <c r="E3" s="61" t="s">
        <v>137</v>
      </c>
    </row>
    <row r="4" spans="1:5" ht="16.5" thickBot="1" x14ac:dyDescent="0.3">
      <c r="A4" s="51" t="s">
        <v>138</v>
      </c>
      <c r="B4" s="58" t="s">
        <v>139</v>
      </c>
      <c r="C4" s="58" t="s">
        <v>140</v>
      </c>
      <c r="D4" s="59">
        <v>45955</v>
      </c>
      <c r="E4" s="60">
        <v>45958</v>
      </c>
    </row>
    <row r="5" spans="1:5" ht="16.5" thickBot="1" x14ac:dyDescent="0.3">
      <c r="A5" s="51" t="s">
        <v>141</v>
      </c>
      <c r="B5" s="58" t="s">
        <v>142</v>
      </c>
      <c r="C5" s="58" t="s">
        <v>143</v>
      </c>
      <c r="D5" s="59">
        <v>45959</v>
      </c>
      <c r="E5" s="60">
        <v>45959</v>
      </c>
    </row>
    <row r="6" spans="1:5" ht="16.5" thickBot="1" x14ac:dyDescent="0.3">
      <c r="A6" s="51" t="s">
        <v>144</v>
      </c>
      <c r="B6" s="58" t="s">
        <v>145</v>
      </c>
      <c r="C6" s="58" t="s">
        <v>146</v>
      </c>
      <c r="D6" s="59">
        <v>45960</v>
      </c>
      <c r="E6" s="60">
        <v>45961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workbookViewId="0">
      <selection activeCell="E17" sqref="E17"/>
    </sheetView>
  </sheetViews>
  <sheetFormatPr defaultRowHeight="15" x14ac:dyDescent="0.25"/>
  <cols>
    <col min="5" max="5" width="23.85546875" bestFit="1" customWidth="1"/>
  </cols>
  <sheetData>
    <row r="1" spans="1:6" x14ac:dyDescent="0.25">
      <c r="B1" t="s">
        <v>52</v>
      </c>
      <c r="C1" t="s">
        <v>53</v>
      </c>
      <c r="D1" t="s">
        <v>54</v>
      </c>
      <c r="E1" t="s">
        <v>55</v>
      </c>
      <c r="F1" t="s">
        <v>56</v>
      </c>
    </row>
    <row r="2" spans="1:6" x14ac:dyDescent="0.25">
      <c r="A2" t="s">
        <v>46</v>
      </c>
      <c r="B2" s="1"/>
      <c r="C2" s="21">
        <v>1</v>
      </c>
      <c r="E2" s="20" t="e">
        <f>D2/B2</f>
        <v>#DIV/0!</v>
      </c>
      <c r="F2" s="20" t="e">
        <f>E2/C2</f>
        <v>#DIV/0!</v>
      </c>
    </row>
    <row r="3" spans="1:6" x14ac:dyDescent="0.25">
      <c r="A3" t="s">
        <v>47</v>
      </c>
      <c r="B3" s="1"/>
      <c r="C3" s="20"/>
      <c r="E3" s="20" t="e">
        <f>D3/B3</f>
        <v>#DIV/0!</v>
      </c>
      <c r="F3" s="20"/>
    </row>
    <row r="4" spans="1:6" x14ac:dyDescent="0.25">
      <c r="A4" t="s">
        <v>48</v>
      </c>
      <c r="C4" s="20"/>
      <c r="E4" s="20" t="e">
        <f>D4/B4</f>
        <v>#DIV/0!</v>
      </c>
      <c r="F4" s="20"/>
    </row>
    <row r="5" spans="1:6" x14ac:dyDescent="0.25">
      <c r="A5" t="s">
        <v>50</v>
      </c>
      <c r="C5" s="20"/>
      <c r="E5" s="20" t="e">
        <f>D5/B5</f>
        <v>#DIV/0!</v>
      </c>
      <c r="F5" s="20"/>
    </row>
    <row r="6" spans="1:6" x14ac:dyDescent="0.25">
      <c r="A6" t="s">
        <v>49</v>
      </c>
      <c r="C6" s="20"/>
      <c r="E6" s="20" t="e">
        <f>D6/B6</f>
        <v>#DIV/0!</v>
      </c>
      <c r="F6" s="20"/>
    </row>
    <row r="7" spans="1:6" x14ac:dyDescent="0.25">
      <c r="A7" t="s">
        <v>51</v>
      </c>
      <c r="C7" s="20"/>
      <c r="E7" s="20" t="e">
        <f>D7/B7</f>
        <v>#DIV/0!</v>
      </c>
      <c r="F7" s="20"/>
    </row>
    <row r="8" spans="1:6" x14ac:dyDescent="0.25">
      <c r="B8" t="s">
        <v>63</v>
      </c>
    </row>
    <row r="9" spans="1:6" x14ac:dyDescent="0.25">
      <c r="A9" t="s">
        <v>65</v>
      </c>
      <c r="B9" s="22">
        <v>3618</v>
      </c>
      <c r="C9" s="24">
        <v>1</v>
      </c>
    </row>
    <row r="10" spans="1:6" x14ac:dyDescent="0.25">
      <c r="A10" t="s">
        <v>64</v>
      </c>
      <c r="B10" s="22">
        <v>1154.7</v>
      </c>
      <c r="C10" s="23">
        <f>B10/B9</f>
        <v>0.31915422885572142</v>
      </c>
    </row>
    <row r="11" spans="1:6" x14ac:dyDescent="0.25">
      <c r="A11" t="s">
        <v>66</v>
      </c>
      <c r="B11" s="22">
        <f>B9-B10</f>
        <v>2463.3000000000002</v>
      </c>
      <c r="C11" s="23">
        <f>B11/B9</f>
        <v>0.68084577114427869</v>
      </c>
    </row>
    <row r="12" spans="1:6" x14ac:dyDescent="0.25">
      <c r="A12" t="s">
        <v>57</v>
      </c>
      <c r="B12" s="22">
        <v>1734.6</v>
      </c>
      <c r="C12" s="23">
        <f>B12/B9</f>
        <v>0.47943615257048089</v>
      </c>
    </row>
    <row r="13" spans="1:6" x14ac:dyDescent="0.25">
      <c r="A13" t="s">
        <v>58</v>
      </c>
      <c r="B13" s="22">
        <v>109.7</v>
      </c>
      <c r="C13" s="23">
        <f>B13/B9</f>
        <v>3.0320619126589277E-2</v>
      </c>
    </row>
    <row r="14" spans="1:6" x14ac:dyDescent="0.25">
      <c r="A14" t="s">
        <v>59</v>
      </c>
      <c r="B14" s="22">
        <v>28.4</v>
      </c>
      <c r="C14" s="23">
        <f>B14/B9</f>
        <v>7.8496406854615813E-3</v>
      </c>
    </row>
    <row r="15" spans="1:6" x14ac:dyDescent="0.25">
      <c r="A15" t="s">
        <v>60</v>
      </c>
      <c r="B15" s="22">
        <v>119.1</v>
      </c>
      <c r="C15" s="23">
        <f>B15/B9</f>
        <v>3.2918739635157547E-2</v>
      </c>
    </row>
    <row r="16" spans="1:6" x14ac:dyDescent="0.25">
      <c r="A16" t="s">
        <v>61</v>
      </c>
      <c r="B16" s="22">
        <f>B11-B12+B13+B14-B15</f>
        <v>747.70000000000027</v>
      </c>
      <c r="C16" s="23">
        <f>B16/B9</f>
        <v>0.20666113875069106</v>
      </c>
    </row>
    <row r="17" spans="1:5" x14ac:dyDescent="0.25">
      <c r="A17" t="s">
        <v>67</v>
      </c>
      <c r="B17" s="22">
        <v>229.6</v>
      </c>
      <c r="C17" s="23">
        <f>B17/B9</f>
        <v>6.3460475400773902E-2</v>
      </c>
    </row>
    <row r="18" spans="1:5" x14ac:dyDescent="0.25">
      <c r="A18" t="s">
        <v>62</v>
      </c>
      <c r="B18" s="22">
        <f>B16-B17</f>
        <v>518.10000000000025</v>
      </c>
      <c r="C18" s="23">
        <f>B18/B9</f>
        <v>0.14320066334991716</v>
      </c>
    </row>
    <row r="19" spans="1:5" x14ac:dyDescent="0.25">
      <c r="B19" s="22"/>
      <c r="C19" s="23"/>
    </row>
    <row r="20" spans="1:5" x14ac:dyDescent="0.25">
      <c r="D20" s="70" t="s">
        <v>73</v>
      </c>
      <c r="E20" s="70"/>
    </row>
    <row r="21" spans="1:5" x14ac:dyDescent="0.25">
      <c r="B21">
        <v>2016</v>
      </c>
      <c r="C21">
        <v>2017</v>
      </c>
      <c r="D21" t="s">
        <v>71</v>
      </c>
      <c r="E21" t="s">
        <v>72</v>
      </c>
    </row>
    <row r="22" spans="1:5" x14ac:dyDescent="0.25">
      <c r="A22" t="s">
        <v>46</v>
      </c>
      <c r="B22">
        <v>480000</v>
      </c>
      <c r="C22">
        <v>960000</v>
      </c>
      <c r="D22">
        <f>C22-B22</f>
        <v>480000</v>
      </c>
      <c r="E22" s="20">
        <f>(C22-B22)/B22</f>
        <v>1</v>
      </c>
    </row>
    <row r="23" spans="1:5" x14ac:dyDescent="0.25">
      <c r="A23" t="s">
        <v>68</v>
      </c>
      <c r="B23">
        <v>120000</v>
      </c>
      <c r="C23">
        <v>480000</v>
      </c>
      <c r="D23">
        <f>C23-B23</f>
        <v>360000</v>
      </c>
      <c r="E23" s="20">
        <f>(C23-B23)/B23</f>
        <v>3</v>
      </c>
    </row>
    <row r="24" spans="1:5" x14ac:dyDescent="0.25">
      <c r="A24" t="s">
        <v>69</v>
      </c>
      <c r="B24">
        <f>B22-B23</f>
        <v>360000</v>
      </c>
      <c r="C24">
        <f>C22-C23</f>
        <v>480000</v>
      </c>
      <c r="D24">
        <f>D22-D23</f>
        <v>120000</v>
      </c>
      <c r="E24" s="25">
        <f>(C24-B24)/B24</f>
        <v>0.33333333333333331</v>
      </c>
    </row>
    <row r="25" spans="1:5" x14ac:dyDescent="0.25">
      <c r="A25" t="s">
        <v>70</v>
      </c>
      <c r="B25">
        <f>B22/B23</f>
        <v>4</v>
      </c>
      <c r="C25">
        <f>C22/C23</f>
        <v>2</v>
      </c>
    </row>
  </sheetData>
  <mergeCells count="1">
    <mergeCell ref="D20:E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1</vt:lpstr>
      <vt:lpstr>Projeto 2</vt:lpstr>
      <vt:lpstr>Cronograma</vt:lpstr>
      <vt:lpstr>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Victor</cp:lastModifiedBy>
  <dcterms:created xsi:type="dcterms:W3CDTF">2025-06-19T11:49:19Z</dcterms:created>
  <dcterms:modified xsi:type="dcterms:W3CDTF">2025-11-05T20:05:09Z</dcterms:modified>
</cp:coreProperties>
</file>