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ictor\Desktop\"/>
    </mc:Choice>
  </mc:AlternateContent>
  <bookViews>
    <workbookView xWindow="0" yWindow="0" windowWidth="8505" windowHeight="4575" activeTab="1"/>
  </bookViews>
  <sheets>
    <sheet name="Configuração" sheetId="1" r:id="rId1"/>
    <sheet name="Simulador de Orçamento" sheetId="2" r:id="rId2"/>
  </sheets>
  <definedNames>
    <definedName name="HoraTecnica">Configuração!$C$46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2" l="1"/>
  <c r="H46" i="2" s="1"/>
  <c r="F40" i="2"/>
  <c r="F39" i="2"/>
  <c r="F38" i="2"/>
  <c r="F37" i="2"/>
  <c r="F33" i="2"/>
  <c r="H45" i="2" s="1"/>
  <c r="F32" i="2"/>
  <c r="F31" i="2"/>
  <c r="F30" i="2"/>
  <c r="F29" i="2"/>
  <c r="F28" i="2"/>
  <c r="F27" i="2"/>
  <c r="F26" i="2"/>
  <c r="F21" i="2"/>
  <c r="F20" i="2"/>
  <c r="F19" i="2"/>
  <c r="F18" i="2"/>
  <c r="F17" i="2"/>
  <c r="F16" i="2"/>
  <c r="F15" i="2"/>
  <c r="F14" i="2"/>
  <c r="F22" i="2" s="1"/>
  <c r="I5" i="2"/>
  <c r="C45" i="1"/>
  <c r="C42" i="1"/>
  <c r="C39" i="1"/>
  <c r="F32" i="1"/>
  <c r="F31" i="1"/>
  <c r="F30" i="1"/>
  <c r="F29" i="1"/>
  <c r="F28" i="1"/>
  <c r="F27" i="1"/>
  <c r="F26" i="1"/>
  <c r="F25" i="1"/>
  <c r="F33" i="1" s="1"/>
  <c r="C43" i="1" s="1"/>
  <c r="C21" i="1"/>
  <c r="C44" i="1" l="1"/>
  <c r="C46" i="1" s="1"/>
  <c r="D9" i="2" s="1"/>
  <c r="G21" i="2" l="1"/>
  <c r="H21" i="2" s="1"/>
  <c r="G17" i="2"/>
  <c r="H17" i="2" s="1"/>
  <c r="G20" i="2"/>
  <c r="H20" i="2" s="1"/>
  <c r="G16" i="2"/>
  <c r="H16" i="2" s="1"/>
  <c r="G19" i="2"/>
  <c r="H19" i="2" s="1"/>
  <c r="G15" i="2"/>
  <c r="H15" i="2" s="1"/>
  <c r="G18" i="2"/>
  <c r="H18" i="2" s="1"/>
  <c r="G14" i="2"/>
  <c r="H14" i="2" s="1"/>
  <c r="H22" i="2" l="1"/>
  <c r="H44" i="2" s="1"/>
  <c r="H47" i="2" s="1"/>
  <c r="H48" i="2" l="1"/>
  <c r="D56" i="2" s="1"/>
  <c r="H49" i="2" l="1"/>
  <c r="H52" i="2" l="1"/>
  <c r="H51" i="2"/>
  <c r="H50" i="2"/>
  <c r="H56" i="2" l="1"/>
  <c r="H55" i="2"/>
  <c r="D55" i="2"/>
</calcChain>
</file>

<file path=xl/sharedStrings.xml><?xml version="1.0" encoding="utf-8"?>
<sst xmlns="http://schemas.openxmlformats.org/spreadsheetml/2006/main" count="123" uniqueCount="117">
  <si>
    <t>Engenharia Clínica — Gestão Financeira</t>
  </si>
  <si>
    <t>Aba 1 · Configuração de Custos Fixos, Depreciação e Cálculo da Hora Técnica (HT)</t>
  </si>
  <si>
    <t>Células em AMARELO são entradas editáveis. Células em BRANCO são fórmulas automáticas.</t>
  </si>
  <si>
    <t>1 · Custos Fixos Mensais (Indiretos)</t>
  </si>
  <si>
    <t>Descrição do Custo Fixo</t>
  </si>
  <si>
    <t>Valor Mensal (R$)</t>
  </si>
  <si>
    <t>Observações</t>
  </si>
  <si>
    <t>Aluguel / Condomínio</t>
  </si>
  <si>
    <t>Sede operacional</t>
  </si>
  <si>
    <t>Salários + Encargos (equipe técnica)</t>
  </si>
  <si>
    <t>Folha mensal completa</t>
  </si>
  <si>
    <t>Pró-labore / Administrativo</t>
  </si>
  <si>
    <t>Sistemas, ERP e Software de Gestão</t>
  </si>
  <si>
    <t>Assinaturas mensais</t>
  </si>
  <si>
    <t>Energia, Água e Internet</t>
  </si>
  <si>
    <t>Veículos (manutenção, IPVA mensalizado)</t>
  </si>
  <si>
    <t>Combustível (frota interna)</t>
  </si>
  <si>
    <t>Materiais de escritório e EPI</t>
  </si>
  <si>
    <t>Contabilidade e Jurídico</t>
  </si>
  <si>
    <t>Marketing e Comercial</t>
  </si>
  <si>
    <t>Treinamentos e Capacitação</t>
  </si>
  <si>
    <t>Seguros e Tributos Fixos</t>
  </si>
  <si>
    <t>Outros custos fixos</t>
  </si>
  <si>
    <t>SUBTOTAL · Custos Fixos Mensais</t>
  </si>
  <si>
    <t>2 · Equipamentos · Calibração Anual e Depreciação</t>
  </si>
  <si>
    <t>Equipamento / Instrumento</t>
  </si>
  <si>
    <t>Valor de Aquisição (R$)</t>
  </si>
  <si>
    <t>Vida Útil (meses)</t>
  </si>
  <si>
    <t>Calibração Anual (R$)</t>
  </si>
  <si>
    <t>Custo Mensal (R$)</t>
  </si>
  <si>
    <t>Analisador de Segurança Elétrica</t>
  </si>
  <si>
    <t>Simulador de Paciente / ECG</t>
  </si>
  <si>
    <t>Analisador de Desfibrilador</t>
  </si>
  <si>
    <t>Analisador de Ventilador Pulmonar</t>
  </si>
  <si>
    <t>Analisador de Bisturi Elétrico</t>
  </si>
  <si>
    <t>Termo-higrômetro / Multímetro</t>
  </si>
  <si>
    <t>Analisador de Bomba de Infusão</t>
  </si>
  <si>
    <t>Kit Ferramentas e Instrumentação</t>
  </si>
  <si>
    <t>SUBTOTAL · Depreciação + Calibração (mensal)</t>
  </si>
  <si>
    <t>3 · Carga Horária Produtiva Mensal</t>
  </si>
  <si>
    <t>Número de Técnicos</t>
  </si>
  <si>
    <t>Técnicos disponíveis para execução de serviços</t>
  </si>
  <si>
    <t>Horas Mensais por Técnico (h)</t>
  </si>
  <si>
    <t>Padrão CLT: ~176h/mês</t>
  </si>
  <si>
    <t>Índice de Produtividade Real (%)</t>
  </si>
  <si>
    <t>Desconto de ociosidade, deslocamento interno, reuniões etc.</t>
  </si>
  <si>
    <t>Carga Horária Produtiva Total (h/mês)</t>
  </si>
  <si>
    <t>4 · Cálculo da Hora Técnica (HT)</t>
  </si>
  <si>
    <t>(A) Custos Fixos Mensais</t>
  </si>
  <si>
    <t>(B) Depreciação + Calibração Mensal</t>
  </si>
  <si>
    <t>(C) Custo Operacional Total (A + B)</t>
  </si>
  <si>
    <t>(D) Carga Horária Produtiva (h/mês)</t>
  </si>
  <si>
    <t>HORA TÉCNICA (HT) = C ÷ D</t>
  </si>
  <si>
    <t>Simulador de Orçamento · Engenharia Clínica</t>
  </si>
  <si>
    <t>Aba 2 · Precificação de Serviços com Mão de Obra, Custos Diretos e Markup</t>
  </si>
  <si>
    <t>Dados do Orçamento</t>
  </si>
  <si>
    <t>Cliente</t>
  </si>
  <si>
    <t>Hospital Modelo Ltda.</t>
  </si>
  <si>
    <t>Nº Orçamento</t>
  </si>
  <si>
    <t>ORC-0001</t>
  </si>
  <si>
    <t>Descrição do Serviço</t>
  </si>
  <si>
    <t>Manutenção preventiva e calibração de equipamentos UTI</t>
  </si>
  <si>
    <t>Parâmetros de Precificação</t>
  </si>
  <si>
    <t>Hora Técnica (HT) — vinda da Configuração</t>
  </si>
  <si>
    <t>Markup (Margem de Lucro)</t>
  </si>
  <si>
    <t>Impostos sobre venda (%)</t>
  </si>
  <si>
    <t>Comissão Comercial (%)</t>
  </si>
  <si>
    <t>Itens do Serviço · Mão de Obra</t>
  </si>
  <si>
    <t>Item</t>
  </si>
  <si>
    <t>Descrição da Atividade</t>
  </si>
  <si>
    <t>Qtd Téc.</t>
  </si>
  <si>
    <t>Horas/Téc.</t>
  </si>
  <si>
    <t>Total Horas</t>
  </si>
  <si>
    <t>Valor HT</t>
  </si>
  <si>
    <t>Custo MO</t>
  </si>
  <si>
    <t>Observação</t>
  </si>
  <si>
    <t>Manutenção Preventiva — Monitores Multiparâmetros</t>
  </si>
  <si>
    <t>Calibração de Bombas de Infusão</t>
  </si>
  <si>
    <t>Teste de Segurança Elétrica — Ventiladores</t>
  </si>
  <si>
    <t>Análise Funcional — Desfibriladores</t>
  </si>
  <si>
    <t>Emissão de Laudos e Relatórios Técnicos</t>
  </si>
  <si>
    <t>SUBTOTAL · Horas e Mão de Obra</t>
  </si>
  <si>
    <t>Custos Diretos · Peças e Insumos</t>
  </si>
  <si>
    <t>Descrição da Peça/Insumo</t>
  </si>
  <si>
    <t>Qtd</t>
  </si>
  <si>
    <t>Custo Unit.</t>
  </si>
  <si>
    <t>Total</t>
  </si>
  <si>
    <t>Fornecedor</t>
  </si>
  <si>
    <t>NF</t>
  </si>
  <si>
    <t>Sensor SpO2 reusável</t>
  </si>
  <si>
    <t>Bateria de chumbo selada 12V</t>
  </si>
  <si>
    <t>Kit de eletrodos descartáveis (cx)</t>
  </si>
  <si>
    <t>Filtro bacteriológico ventilador</t>
  </si>
  <si>
    <t>SUBTOTAL · Peças e Insumos</t>
  </si>
  <si>
    <t>Custos Diretos · Deslocamento e Diárias</t>
  </si>
  <si>
    <t>Descrição</t>
  </si>
  <si>
    <t>Valor Unit.</t>
  </si>
  <si>
    <t>Quilometragem rodada (km × R$/km)</t>
  </si>
  <si>
    <t>Pedágios</t>
  </si>
  <si>
    <t>Diária de hospedagem</t>
  </si>
  <si>
    <t>Diária de alimentação</t>
  </si>
  <si>
    <t>SUBTOTAL · Deslocamento e Diárias</t>
  </si>
  <si>
    <t>Resumo da Precificação · Cálculo do Preço Final de Venda</t>
  </si>
  <si>
    <t>(A) Custo de Mão de Obra (Horas × HT)</t>
  </si>
  <si>
    <t>(B) Custo com Peças e Insumos</t>
  </si>
  <si>
    <t>(C) Custo com Deslocamento e Diárias</t>
  </si>
  <si>
    <t>(D) Custo Total do Serviço (A + B + C)</t>
  </si>
  <si>
    <t>(E) Markup aplicado sobre o Custo Total</t>
  </si>
  <si>
    <t>(F) Preço com Markup (D + E)</t>
  </si>
  <si>
    <t>(G) Impostos sobre Venda</t>
  </si>
  <si>
    <t>(H) Comissão Comercial</t>
  </si>
  <si>
    <t>PREÇO FINAL DE VENDA AO CLIENTE</t>
  </si>
  <si>
    <t>Indicadores de Rentabilidade</t>
  </si>
  <si>
    <t>Margem de Contribuição (R$)</t>
  </si>
  <si>
    <t>Margem de Contribuição (%)</t>
  </si>
  <si>
    <t>Lucro Líquido Estimado (R$)</t>
  </si>
  <si>
    <t>Preço por Hora Trabalhada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</si>
</sst>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R$&quot;\ #,##0.00;[Red]\(&quot;R$&quot;\ #,##0.00\);&quot;R$&quot;\ \-??"/>
    <numFmt numFmtId="165" formatCode="#,##0;[Red]\(#,##0\);\-"/>
    <numFmt numFmtId="166" formatCode="#,##0.00&quot; h&quot;"/>
    <numFmt numFmtId="167" formatCode="0.0%;[Red]\-0.0%;\-"/>
  </numFmts>
  <fonts count="12" x14ac:knownFonts="1">
    <font>
      <sz val="11"/>
      <color theme="1"/>
      <name val="Calibri"/>
      <family val="2"/>
      <scheme val="minor"/>
    </font>
    <font>
      <b/>
      <sz val="20"/>
      <color rgb="FFFFFFFF"/>
      <name val="Calibri"/>
    </font>
    <font>
      <i/>
      <sz val="11"/>
      <color rgb="FFFFFFFF"/>
      <name val="Calibri"/>
    </font>
    <font>
      <i/>
      <sz val="10"/>
      <color rgb="FF6B7280"/>
      <name val="Calibri"/>
    </font>
    <font>
      <b/>
      <sz val="12"/>
      <color rgb="FFFFFFFF"/>
      <name val="Calibri"/>
    </font>
    <font>
      <b/>
      <sz val="11"/>
      <color rgb="FFFFFFFF"/>
      <name val="Calibri"/>
    </font>
    <font>
      <b/>
      <sz val="11"/>
      <color rgb="FF1F2937"/>
      <name val="Calibri"/>
    </font>
    <font>
      <b/>
      <sz val="11"/>
      <color rgb="FF0000FF"/>
      <name val="Calibri"/>
    </font>
    <font>
      <b/>
      <sz val="14"/>
      <color rgb="FFFFFFFF"/>
      <name val="Calibri"/>
    </font>
    <font>
      <sz val="11"/>
      <color rgb="FF000000"/>
      <name val="Calibri"/>
    </font>
    <font>
      <b/>
      <sz val="16"/>
      <color rgb="FFFFFFFF"/>
      <name val="Calibri"/>
    </font>
    <font>
      <b/>
      <sz val="18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F4C5C"/>
      </patternFill>
    </fill>
    <fill>
      <patternFill patternType="solid">
        <fgColor rgb="FF028090"/>
      </patternFill>
    </fill>
    <fill>
      <patternFill patternType="solid">
        <fgColor rgb="FFFFF8E1"/>
      </patternFill>
    </fill>
    <fill>
      <patternFill patternType="solid">
        <fgColor rgb="FFF7FAFA"/>
      </patternFill>
    </fill>
  </fills>
  <borders count="3">
    <border>
      <left/>
      <right/>
      <top/>
      <bottom/>
      <diagonal/>
    </border>
    <border>
      <left style="thin">
        <color rgb="FFB8C9CC"/>
      </left>
      <right style="thin">
        <color rgb="FFB8C9CC"/>
      </right>
      <top style="thin">
        <color rgb="FFB8C9CC"/>
      </top>
      <bottom style="thin">
        <color rgb="FFB8C9CC"/>
      </bottom>
      <diagonal/>
    </border>
    <border>
      <left/>
      <right style="thin">
        <color rgb="FFB8C9CC"/>
      </right>
      <top style="thin">
        <color rgb="FFB8C9CC"/>
      </top>
      <bottom style="thin">
        <color rgb="FFB8C9CC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1"/>
    </xf>
    <xf numFmtId="164" fontId="7" fillId="4" borderId="1" xfId="0" applyNumberFormat="1" applyFont="1" applyFill="1" applyBorder="1" applyAlignment="1">
      <alignment horizontal="right" vertical="center" indent="1"/>
    </xf>
    <xf numFmtId="0" fontId="6" fillId="5" borderId="1" xfId="0" applyFont="1" applyFill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/>
    </xf>
    <xf numFmtId="164" fontId="8" fillId="2" borderId="1" xfId="0" applyNumberFormat="1" applyFont="1" applyFill="1" applyBorder="1" applyAlignment="1">
      <alignment horizontal="right" vertical="center" indent="1"/>
    </xf>
    <xf numFmtId="4" fontId="8" fillId="2" borderId="1" xfId="0" applyNumberFormat="1" applyFont="1" applyFill="1" applyBorder="1" applyAlignment="1">
      <alignment horizontal="right" vertical="center" indent="1"/>
    </xf>
    <xf numFmtId="165" fontId="7" fillId="4" borderId="1" xfId="0" applyNumberFormat="1" applyFont="1" applyFill="1" applyBorder="1" applyAlignment="1">
      <alignment horizontal="right" vertical="center" indent="1"/>
    </xf>
    <xf numFmtId="164" fontId="9" fillId="0" borderId="1" xfId="0" applyNumberFormat="1" applyFont="1" applyBorder="1" applyAlignment="1">
      <alignment horizontal="right" vertical="center" indent="1"/>
    </xf>
    <xf numFmtId="166" fontId="7" fillId="4" borderId="1" xfId="0" applyNumberFormat="1" applyFont="1" applyFill="1" applyBorder="1" applyAlignment="1">
      <alignment horizontal="right" vertical="center" indent="1"/>
    </xf>
    <xf numFmtId="167" fontId="7" fillId="4" borderId="1" xfId="0" applyNumberFormat="1" applyFont="1" applyFill="1" applyBorder="1" applyAlignment="1">
      <alignment horizontal="right" vertical="center" indent="1"/>
    </xf>
    <xf numFmtId="166" fontId="8" fillId="2" borderId="1" xfId="0" applyNumberFormat="1" applyFont="1" applyFill="1" applyBorder="1" applyAlignment="1">
      <alignment horizontal="right" vertical="center" indent="1"/>
    </xf>
    <xf numFmtId="166" fontId="9" fillId="0" borderId="1" xfId="0" applyNumberFormat="1" applyFont="1" applyBorder="1" applyAlignment="1">
      <alignment horizontal="right" vertical="center" indent="1"/>
    </xf>
    <xf numFmtId="49" fontId="7" fillId="4" borderId="1" xfId="0" applyNumberFormat="1" applyFont="1" applyFill="1" applyBorder="1" applyAlignment="1">
      <alignment horizontal="right" vertical="center" indent="1"/>
    </xf>
    <xf numFmtId="14" fontId="7" fillId="4" borderId="1" xfId="0" applyNumberFormat="1" applyFont="1" applyFill="1" applyBorder="1" applyAlignment="1">
      <alignment horizontal="right" vertical="center" indent="1"/>
    </xf>
    <xf numFmtId="0" fontId="6" fillId="0" borderId="1" xfId="0" applyFont="1" applyBorder="1" applyAlignment="1">
      <alignment horizontal="center"/>
    </xf>
    <xf numFmtId="4" fontId="7" fillId="4" borderId="1" xfId="0" applyNumberFormat="1" applyFont="1" applyFill="1" applyBorder="1" applyAlignment="1">
      <alignment horizontal="right" vertical="center" indent="1"/>
    </xf>
    <xf numFmtId="4" fontId="8" fillId="2" borderId="1" xfId="0" applyNumberFormat="1" applyFont="1" applyFill="1" applyBorder="1" applyAlignment="1">
      <alignment horizontal="right" vertical="center" indent="1"/>
    </xf>
    <xf numFmtId="0" fontId="0" fillId="0" borderId="0" xfId="0"/>
    <xf numFmtId="0" fontId="3" fillId="0" borderId="1" xfId="0" applyFont="1" applyBorder="1" applyAlignment="1">
      <alignment indent="1"/>
    </xf>
    <xf numFmtId="0" fontId="0" fillId="0" borderId="1" xfId="0" applyBorder="1"/>
    <xf numFmtId="0" fontId="4" fillId="3" borderId="0" xfId="0" applyFont="1" applyFill="1" applyAlignment="1">
      <alignment horizontal="left" vertical="center" indent="1"/>
    </xf>
    <xf numFmtId="0" fontId="3" fillId="0" borderId="1" xfId="0" applyFont="1" applyBorder="1" applyAlignment="1">
      <alignment horizontal="left" indent="1"/>
    </xf>
    <xf numFmtId="0" fontId="3" fillId="5" borderId="1" xfId="0" applyFont="1" applyFill="1" applyBorder="1" applyAlignment="1">
      <alignment horizontal="left" indent="1"/>
    </xf>
    <xf numFmtId="0" fontId="0" fillId="5" borderId="0" xfId="0" applyFill="1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indent="1"/>
    </xf>
    <xf numFmtId="0" fontId="8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 indent="1"/>
    </xf>
    <xf numFmtId="0" fontId="6" fillId="0" borderId="1" xfId="0" applyFont="1" applyBorder="1" applyAlignment="1">
      <alignment horizontal="left" vertical="center" indent="1"/>
    </xf>
    <xf numFmtId="49" fontId="7" fillId="4" borderId="1" xfId="0" applyNumberFormat="1" applyFont="1" applyFill="1" applyBorder="1" applyAlignment="1">
      <alignment horizontal="right" vertical="center" indent="1"/>
    </xf>
    <xf numFmtId="164" fontId="9" fillId="0" borderId="1" xfId="0" applyNumberFormat="1" applyFont="1" applyBorder="1" applyAlignment="1">
      <alignment horizontal="right" vertical="center" indent="1"/>
    </xf>
    <xf numFmtId="0" fontId="0" fillId="0" borderId="2" xfId="0" applyBorder="1"/>
    <xf numFmtId="164" fontId="8" fillId="2" borderId="1" xfId="0" applyNumberFormat="1" applyFont="1" applyFill="1" applyBorder="1" applyAlignment="1">
      <alignment horizontal="right" vertical="center" indent="1"/>
    </xf>
    <xf numFmtId="167" fontId="7" fillId="4" borderId="1" xfId="0" applyNumberFormat="1" applyFont="1" applyFill="1" applyBorder="1" applyAlignment="1">
      <alignment horizontal="right" vertical="center" indent="1"/>
    </xf>
    <xf numFmtId="167" fontId="9" fillId="0" borderId="1" xfId="0" applyNumberFormat="1" applyFont="1" applyBorder="1" applyAlignment="1">
      <alignment horizontal="right" vertical="center" indent="1"/>
    </xf>
    <xf numFmtId="0" fontId="10" fillId="2" borderId="1" xfId="0" applyFont="1" applyFill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6"/>
  <sheetViews>
    <sheetView showGridLines="0" zoomScale="110" workbookViewId="0">
      <pane ySplit="5" topLeftCell="A11" activePane="bottomLeft" state="frozen"/>
      <selection pane="bottomLeft" activeCell="B49" sqref="B49"/>
    </sheetView>
  </sheetViews>
  <sheetFormatPr defaultRowHeight="15" x14ac:dyDescent="0.25"/>
  <cols>
    <col min="1" max="1" width="3" customWidth="1"/>
    <col min="2" max="2" width="38" customWidth="1"/>
    <col min="3" max="3" width="20.7109375" bestFit="1" customWidth="1"/>
    <col min="4" max="4" width="18" customWidth="1"/>
    <col min="5" max="5" width="19.28515625" bestFit="1" customWidth="1"/>
    <col min="6" max="6" width="18" customWidth="1"/>
    <col min="7" max="7" width="3" customWidth="1"/>
  </cols>
  <sheetData>
    <row r="1" spans="2:6" ht="36" customHeight="1" x14ac:dyDescent="0.25">
      <c r="B1" s="26" t="s">
        <v>0</v>
      </c>
      <c r="C1" s="19"/>
      <c r="D1" s="19"/>
      <c r="E1" s="19"/>
      <c r="F1" s="19"/>
    </row>
    <row r="2" spans="2:6" ht="22.15" customHeight="1" x14ac:dyDescent="0.25">
      <c r="B2" s="27" t="s">
        <v>1</v>
      </c>
      <c r="C2" s="19"/>
      <c r="D2" s="19"/>
      <c r="E2" s="19"/>
      <c r="F2" s="19"/>
    </row>
    <row r="4" spans="2:6" ht="18" customHeight="1" x14ac:dyDescent="0.25">
      <c r="B4" s="28" t="s">
        <v>2</v>
      </c>
      <c r="C4" s="19"/>
      <c r="D4" s="19"/>
      <c r="E4" s="19"/>
      <c r="F4" s="19"/>
    </row>
    <row r="6" spans="2:6" ht="25.9" customHeight="1" x14ac:dyDescent="0.25">
      <c r="B6" s="22" t="s">
        <v>3</v>
      </c>
      <c r="C6" s="19"/>
      <c r="D6" s="19"/>
      <c r="E6" s="19"/>
      <c r="F6" s="19"/>
    </row>
    <row r="7" spans="2:6" ht="22.15" customHeight="1" x14ac:dyDescent="0.25">
      <c r="B7" s="1" t="s">
        <v>4</v>
      </c>
      <c r="C7" s="1" t="s">
        <v>5</v>
      </c>
      <c r="D7" s="30" t="s">
        <v>6</v>
      </c>
      <c r="E7" s="19"/>
      <c r="F7" s="19"/>
    </row>
    <row r="8" spans="2:6" ht="19.899999999999999" customHeight="1" x14ac:dyDescent="0.25">
      <c r="B8" s="2" t="s">
        <v>7</v>
      </c>
      <c r="C8" s="3">
        <v>4500</v>
      </c>
      <c r="D8" s="23" t="s">
        <v>8</v>
      </c>
      <c r="E8" s="19"/>
      <c r="F8" s="19"/>
    </row>
    <row r="9" spans="2:6" ht="19.899999999999999" customHeight="1" x14ac:dyDescent="0.25">
      <c r="B9" s="4" t="s">
        <v>9</v>
      </c>
      <c r="C9" s="3">
        <v>28000</v>
      </c>
      <c r="D9" s="24" t="s">
        <v>10</v>
      </c>
      <c r="E9" s="25"/>
      <c r="F9" s="25"/>
    </row>
    <row r="10" spans="2:6" ht="19.899999999999999" customHeight="1" x14ac:dyDescent="0.25">
      <c r="B10" s="2" t="s">
        <v>11</v>
      </c>
      <c r="C10" s="3">
        <v>8000</v>
      </c>
      <c r="D10" s="23"/>
      <c r="E10" s="19"/>
      <c r="F10" s="19"/>
    </row>
    <row r="11" spans="2:6" ht="19.899999999999999" customHeight="1" x14ac:dyDescent="0.25">
      <c r="B11" s="4" t="s">
        <v>12</v>
      </c>
      <c r="C11" s="3">
        <v>1200</v>
      </c>
      <c r="D11" s="24" t="s">
        <v>13</v>
      </c>
      <c r="E11" s="25"/>
      <c r="F11" s="25"/>
    </row>
    <row r="12" spans="2:6" ht="19.899999999999999" customHeight="1" x14ac:dyDescent="0.25">
      <c r="B12" s="2" t="s">
        <v>14</v>
      </c>
      <c r="C12" s="3">
        <v>1500</v>
      </c>
      <c r="D12" s="23"/>
      <c r="E12" s="19"/>
      <c r="F12" s="19"/>
    </row>
    <row r="13" spans="2:6" ht="19.899999999999999" customHeight="1" x14ac:dyDescent="0.25">
      <c r="B13" s="4" t="s">
        <v>15</v>
      </c>
      <c r="C13" s="3">
        <v>1800</v>
      </c>
      <c r="D13" s="24"/>
      <c r="E13" s="25"/>
      <c r="F13" s="25"/>
    </row>
    <row r="14" spans="2:6" ht="19.899999999999999" customHeight="1" x14ac:dyDescent="0.25">
      <c r="B14" s="2" t="s">
        <v>16</v>
      </c>
      <c r="C14" s="3">
        <v>2000</v>
      </c>
      <c r="D14" s="23"/>
      <c r="E14" s="19"/>
      <c r="F14" s="19"/>
    </row>
    <row r="15" spans="2:6" ht="19.899999999999999" customHeight="1" x14ac:dyDescent="0.25">
      <c r="B15" s="4" t="s">
        <v>17</v>
      </c>
      <c r="C15" s="3">
        <v>600</v>
      </c>
      <c r="D15" s="24"/>
      <c r="E15" s="25"/>
      <c r="F15" s="25"/>
    </row>
    <row r="16" spans="2:6" ht="19.899999999999999" customHeight="1" x14ac:dyDescent="0.25">
      <c r="B16" s="2" t="s">
        <v>18</v>
      </c>
      <c r="C16" s="3">
        <v>1500</v>
      </c>
      <c r="D16" s="23"/>
      <c r="E16" s="19"/>
      <c r="F16" s="19"/>
    </row>
    <row r="17" spans="2:6" ht="19.899999999999999" customHeight="1" x14ac:dyDescent="0.25">
      <c r="B17" s="4" t="s">
        <v>19</v>
      </c>
      <c r="C17" s="3">
        <v>1000</v>
      </c>
      <c r="D17" s="24"/>
      <c r="E17" s="25"/>
      <c r="F17" s="25"/>
    </row>
    <row r="18" spans="2:6" ht="19.899999999999999" customHeight="1" x14ac:dyDescent="0.25">
      <c r="B18" s="2" t="s">
        <v>20</v>
      </c>
      <c r="C18" s="3">
        <v>800</v>
      </c>
      <c r="D18" s="23"/>
      <c r="E18" s="19"/>
      <c r="F18" s="19"/>
    </row>
    <row r="19" spans="2:6" ht="19.899999999999999" customHeight="1" x14ac:dyDescent="0.25">
      <c r="B19" s="4" t="s">
        <v>21</v>
      </c>
      <c r="C19" s="3">
        <v>1200</v>
      </c>
      <c r="D19" s="24"/>
      <c r="E19" s="25"/>
      <c r="F19" s="25"/>
    </row>
    <row r="20" spans="2:6" ht="19.899999999999999" customHeight="1" x14ac:dyDescent="0.25">
      <c r="B20" s="2" t="s">
        <v>22</v>
      </c>
      <c r="C20" s="3">
        <v>500</v>
      </c>
      <c r="D20" s="23"/>
      <c r="E20" s="19"/>
      <c r="F20" s="19"/>
    </row>
    <row r="21" spans="2:6" ht="24" customHeight="1" x14ac:dyDescent="0.25">
      <c r="B21" s="5" t="s">
        <v>23</v>
      </c>
      <c r="C21" s="6">
        <f>SUM(C8:C20)</f>
        <v>52600</v>
      </c>
      <c r="D21" s="18"/>
      <c r="E21" s="19"/>
      <c r="F21" s="19"/>
    </row>
    <row r="23" spans="2:6" ht="25.9" customHeight="1" x14ac:dyDescent="0.25">
      <c r="B23" s="22" t="s">
        <v>24</v>
      </c>
      <c r="C23" s="19"/>
      <c r="D23" s="19"/>
      <c r="E23" s="19"/>
      <c r="F23" s="19"/>
    </row>
    <row r="24" spans="2:6" ht="22.15" customHeight="1" x14ac:dyDescent="0.25">
      <c r="B24" s="1" t="s">
        <v>25</v>
      </c>
      <c r="C24" s="1" t="s">
        <v>26</v>
      </c>
      <c r="D24" s="1" t="s">
        <v>27</v>
      </c>
      <c r="E24" s="1" t="s">
        <v>28</v>
      </c>
      <c r="F24" s="1" t="s">
        <v>29</v>
      </c>
    </row>
    <row r="25" spans="2:6" ht="19.899999999999999" customHeight="1" x14ac:dyDescent="0.25">
      <c r="B25" s="2" t="s">
        <v>30</v>
      </c>
      <c r="C25" s="3">
        <v>45000</v>
      </c>
      <c r="D25" s="8">
        <v>60</v>
      </c>
      <c r="E25" s="3">
        <v>1800</v>
      </c>
      <c r="F25" s="9">
        <f t="shared" ref="F25:F32" si="0">IFERROR(C25/D25,0)+E25/12</f>
        <v>900</v>
      </c>
    </row>
    <row r="26" spans="2:6" ht="19.899999999999999" customHeight="1" x14ac:dyDescent="0.25">
      <c r="B26" s="2" t="s">
        <v>31</v>
      </c>
      <c r="C26" s="3">
        <v>38000</v>
      </c>
      <c r="D26" s="8">
        <v>60</v>
      </c>
      <c r="E26" s="3">
        <v>1600</v>
      </c>
      <c r="F26" s="9">
        <f t="shared" si="0"/>
        <v>766.66666666666674</v>
      </c>
    </row>
    <row r="27" spans="2:6" ht="19.899999999999999" customHeight="1" x14ac:dyDescent="0.25">
      <c r="B27" s="2" t="s">
        <v>32</v>
      </c>
      <c r="C27" s="3">
        <v>32000</v>
      </c>
      <c r="D27" s="8">
        <v>60</v>
      </c>
      <c r="E27" s="3">
        <v>1500</v>
      </c>
      <c r="F27" s="9">
        <f t="shared" si="0"/>
        <v>658.33333333333337</v>
      </c>
    </row>
    <row r="28" spans="2:6" ht="19.899999999999999" customHeight="1" x14ac:dyDescent="0.25">
      <c r="B28" s="2" t="s">
        <v>33</v>
      </c>
      <c r="C28" s="3">
        <v>55000</v>
      </c>
      <c r="D28" s="8">
        <v>60</v>
      </c>
      <c r="E28" s="3">
        <v>2200</v>
      </c>
      <c r="F28" s="9">
        <f t="shared" si="0"/>
        <v>1100</v>
      </c>
    </row>
    <row r="29" spans="2:6" ht="19.899999999999999" customHeight="1" x14ac:dyDescent="0.25">
      <c r="B29" s="2" t="s">
        <v>34</v>
      </c>
      <c r="C29" s="3">
        <v>28000</v>
      </c>
      <c r="D29" s="8">
        <v>60</v>
      </c>
      <c r="E29" s="3">
        <v>1400</v>
      </c>
      <c r="F29" s="9">
        <f t="shared" si="0"/>
        <v>583.33333333333337</v>
      </c>
    </row>
    <row r="30" spans="2:6" ht="19.899999999999999" customHeight="1" x14ac:dyDescent="0.25">
      <c r="B30" s="2" t="s">
        <v>35</v>
      </c>
      <c r="C30" s="3">
        <v>6000</v>
      </c>
      <c r="D30" s="8">
        <v>48</v>
      </c>
      <c r="E30" s="3">
        <v>600</v>
      </c>
      <c r="F30" s="9">
        <f t="shared" si="0"/>
        <v>175</v>
      </c>
    </row>
    <row r="31" spans="2:6" ht="19.899999999999999" customHeight="1" x14ac:dyDescent="0.25">
      <c r="B31" s="2" t="s">
        <v>36</v>
      </c>
      <c r="C31" s="3">
        <v>22000</v>
      </c>
      <c r="D31" s="8">
        <v>60</v>
      </c>
      <c r="E31" s="3">
        <v>1200</v>
      </c>
      <c r="F31" s="9">
        <f t="shared" si="0"/>
        <v>466.66666666666669</v>
      </c>
    </row>
    <row r="32" spans="2:6" ht="19.899999999999999" customHeight="1" x14ac:dyDescent="0.25">
      <c r="B32" s="2" t="s">
        <v>37</v>
      </c>
      <c r="C32" s="3">
        <v>12000</v>
      </c>
      <c r="D32" s="8">
        <v>60</v>
      </c>
      <c r="E32" s="3">
        <v>400</v>
      </c>
      <c r="F32" s="9">
        <f t="shared" si="0"/>
        <v>233.33333333333334</v>
      </c>
    </row>
    <row r="33" spans="2:6" ht="24" customHeight="1" x14ac:dyDescent="0.25">
      <c r="B33" s="29" t="s">
        <v>38</v>
      </c>
      <c r="C33" s="19"/>
      <c r="D33" s="19"/>
      <c r="E33" s="19"/>
      <c r="F33" s="6">
        <f>SUM(F25:F32)</f>
        <v>4883.3333333333339</v>
      </c>
    </row>
    <row r="35" spans="2:6" ht="25.9" customHeight="1" x14ac:dyDescent="0.25">
      <c r="B35" s="22" t="s">
        <v>39</v>
      </c>
      <c r="C35" s="19"/>
      <c r="D35" s="19"/>
      <c r="E35" s="19"/>
      <c r="F35" s="19"/>
    </row>
    <row r="36" spans="2:6" ht="22.15" customHeight="1" x14ac:dyDescent="0.25">
      <c r="B36" s="2" t="s">
        <v>40</v>
      </c>
      <c r="C36" s="8">
        <v>3</v>
      </c>
      <c r="D36" s="20" t="s">
        <v>41</v>
      </c>
      <c r="E36" s="19"/>
      <c r="F36" s="19"/>
    </row>
    <row r="37" spans="2:6" ht="22.15" customHeight="1" x14ac:dyDescent="0.25">
      <c r="B37" s="2" t="s">
        <v>42</v>
      </c>
      <c r="C37" s="10">
        <v>176</v>
      </c>
      <c r="D37" s="20" t="s">
        <v>43</v>
      </c>
      <c r="E37" s="19"/>
      <c r="F37" s="19"/>
    </row>
    <row r="38" spans="2:6" ht="22.15" customHeight="1" x14ac:dyDescent="0.25">
      <c r="B38" s="2" t="s">
        <v>44</v>
      </c>
      <c r="C38" s="11">
        <v>0.7</v>
      </c>
      <c r="D38" s="20" t="s">
        <v>45</v>
      </c>
      <c r="E38" s="19"/>
      <c r="F38" s="19"/>
    </row>
    <row r="39" spans="2:6" ht="24" customHeight="1" x14ac:dyDescent="0.25">
      <c r="B39" s="5" t="s">
        <v>46</v>
      </c>
      <c r="C39" s="12">
        <f>Configuração!$C$36*Configuração!$C$37*Configuração!$C$38</f>
        <v>369.59999999999997</v>
      </c>
      <c r="D39" s="18"/>
      <c r="E39" s="19"/>
      <c r="F39" s="19"/>
    </row>
    <row r="41" spans="2:6" ht="25.9" customHeight="1" x14ac:dyDescent="0.25">
      <c r="B41" s="22" t="s">
        <v>47</v>
      </c>
      <c r="C41" s="19"/>
      <c r="D41" s="19"/>
      <c r="E41" s="19"/>
      <c r="F41" s="19"/>
    </row>
    <row r="42" spans="2:6" ht="22.15" customHeight="1" x14ac:dyDescent="0.25">
      <c r="B42" s="2" t="s">
        <v>48</v>
      </c>
      <c r="C42" s="9">
        <f>Configuração!$C$21</f>
        <v>52600</v>
      </c>
      <c r="D42" s="21"/>
      <c r="E42" s="19"/>
      <c r="F42" s="19"/>
    </row>
    <row r="43" spans="2:6" ht="22.15" customHeight="1" x14ac:dyDescent="0.25">
      <c r="B43" s="2" t="s">
        <v>49</v>
      </c>
      <c r="C43" s="9">
        <f>Configuração!$F$33</f>
        <v>4883.3333333333339</v>
      </c>
      <c r="D43" s="21"/>
      <c r="E43" s="19"/>
      <c r="F43" s="19"/>
    </row>
    <row r="44" spans="2:6" ht="22.15" customHeight="1" x14ac:dyDescent="0.25">
      <c r="B44" s="2" t="s">
        <v>50</v>
      </c>
      <c r="C44" s="9">
        <f>Configuração!$C$21+Configuração!$F$33</f>
        <v>57483.333333333336</v>
      </c>
      <c r="D44" s="21"/>
      <c r="E44" s="19"/>
      <c r="F44" s="19"/>
    </row>
    <row r="45" spans="2:6" ht="22.15" customHeight="1" x14ac:dyDescent="0.25">
      <c r="B45" s="2" t="s">
        <v>51</v>
      </c>
      <c r="C45" s="13">
        <f>Configuração!$C$39</f>
        <v>369.59999999999997</v>
      </c>
      <c r="D45" s="21"/>
      <c r="E45" s="19"/>
      <c r="F45" s="19"/>
    </row>
    <row r="46" spans="2:6" ht="31.9" customHeight="1" x14ac:dyDescent="0.25">
      <c r="B46" s="5" t="s">
        <v>52</v>
      </c>
      <c r="C46" s="6">
        <f>IFERROR(C44/Configuração!$C$39,0)</f>
        <v>155.52849927849931</v>
      </c>
      <c r="D46" s="18"/>
      <c r="E46" s="19"/>
      <c r="F46" s="19"/>
    </row>
  </sheetData>
  <mergeCells count="32">
    <mergeCell ref="D7:F7"/>
    <mergeCell ref="D16:F16"/>
    <mergeCell ref="D20:F20"/>
    <mergeCell ref="D10:F10"/>
    <mergeCell ref="D19:F19"/>
    <mergeCell ref="B6:F6"/>
    <mergeCell ref="B1:F1"/>
    <mergeCell ref="D8:F8"/>
    <mergeCell ref="D15:F15"/>
    <mergeCell ref="D14:F14"/>
    <mergeCell ref="B2:F2"/>
    <mergeCell ref="D12:F12"/>
    <mergeCell ref="D18:F18"/>
    <mergeCell ref="D9:F9"/>
    <mergeCell ref="B4:F4"/>
    <mergeCell ref="D11:F11"/>
    <mergeCell ref="D13:F13"/>
    <mergeCell ref="D17:F17"/>
    <mergeCell ref="D46:F46"/>
    <mergeCell ref="D36:F36"/>
    <mergeCell ref="D45:F45"/>
    <mergeCell ref="D21:F21"/>
    <mergeCell ref="B41:F41"/>
    <mergeCell ref="B35:F35"/>
    <mergeCell ref="D44:F44"/>
    <mergeCell ref="D39:F39"/>
    <mergeCell ref="D42:F42"/>
    <mergeCell ref="D38:F38"/>
    <mergeCell ref="D43:F43"/>
    <mergeCell ref="D37:F37"/>
    <mergeCell ref="B23:F23"/>
    <mergeCell ref="B33:E3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6"/>
  <sheetViews>
    <sheetView showGridLines="0" tabSelected="1" zoomScale="110" workbookViewId="0">
      <pane ySplit="3" topLeftCell="A4" activePane="bottomLeft" state="frozen"/>
      <selection pane="bottomLeft" activeCell="G14" sqref="G14"/>
    </sheetView>
  </sheetViews>
  <sheetFormatPr defaultRowHeight="15" x14ac:dyDescent="0.25"/>
  <cols>
    <col min="1" max="1" width="3" customWidth="1"/>
    <col min="2" max="2" width="8" customWidth="1"/>
    <col min="3" max="3" width="49.7109375" bestFit="1" customWidth="1"/>
    <col min="4" max="4" width="12" customWidth="1"/>
    <col min="5" max="5" width="14" customWidth="1"/>
    <col min="6" max="6" width="15.28515625" bestFit="1" customWidth="1"/>
    <col min="7" max="7" width="14" customWidth="1"/>
    <col min="8" max="8" width="15.28515625" bestFit="1" customWidth="1"/>
    <col min="9" max="9" width="16" customWidth="1"/>
    <col min="10" max="10" width="3" customWidth="1"/>
  </cols>
  <sheetData>
    <row r="1" spans="2:9" ht="36" customHeight="1" x14ac:dyDescent="0.25">
      <c r="B1" s="26" t="s">
        <v>53</v>
      </c>
      <c r="C1" s="19"/>
      <c r="D1" s="19"/>
      <c r="E1" s="19"/>
      <c r="F1" s="19"/>
      <c r="G1" s="19"/>
      <c r="H1" s="19"/>
      <c r="I1" s="19"/>
    </row>
    <row r="2" spans="2:9" ht="22.15" customHeight="1" x14ac:dyDescent="0.25">
      <c r="B2" s="27" t="s">
        <v>54</v>
      </c>
      <c r="C2" s="19"/>
      <c r="D2" s="19"/>
      <c r="E2" s="19"/>
      <c r="F2" s="19"/>
      <c r="G2" s="19"/>
      <c r="H2" s="19"/>
      <c r="I2" s="19"/>
    </row>
    <row r="4" spans="2:9" ht="25.9" customHeight="1" x14ac:dyDescent="0.25">
      <c r="B4" s="22" t="s">
        <v>55</v>
      </c>
      <c r="C4" s="19"/>
      <c r="D4" s="19"/>
      <c r="E4" s="19"/>
      <c r="F4" s="19"/>
      <c r="G4" s="19"/>
      <c r="H4" s="19"/>
      <c r="I4" s="19"/>
    </row>
    <row r="5" spans="2:9" ht="22.15" customHeight="1" x14ac:dyDescent="0.25">
      <c r="B5" s="32" t="s">
        <v>56</v>
      </c>
      <c r="C5" s="35"/>
      <c r="D5" s="33" t="s">
        <v>57</v>
      </c>
      <c r="E5" s="19"/>
      <c r="F5" s="19"/>
      <c r="G5" s="2" t="s">
        <v>58</v>
      </c>
      <c r="H5" s="14" t="s">
        <v>59</v>
      </c>
      <c r="I5" s="15">
        <f ca="1">TODAY()</f>
        <v>46210</v>
      </c>
    </row>
    <row r="6" spans="2:9" ht="22.15" customHeight="1" x14ac:dyDescent="0.25">
      <c r="B6" s="32" t="s">
        <v>60</v>
      </c>
      <c r="C6" s="35"/>
      <c r="D6" s="33" t="s">
        <v>61</v>
      </c>
      <c r="E6" s="19"/>
      <c r="F6" s="19"/>
      <c r="G6" s="19"/>
      <c r="H6" s="19"/>
      <c r="I6" s="19"/>
    </row>
    <row r="8" spans="2:9" ht="25.9" customHeight="1" x14ac:dyDescent="0.25">
      <c r="B8" s="22" t="s">
        <v>62</v>
      </c>
      <c r="C8" s="19"/>
      <c r="D8" s="19"/>
      <c r="E8" s="19"/>
      <c r="F8" s="19"/>
      <c r="G8" s="19"/>
      <c r="H8" s="19"/>
      <c r="I8" s="19"/>
    </row>
    <row r="9" spans="2:9" ht="24" customHeight="1" x14ac:dyDescent="0.25">
      <c r="B9" s="32" t="s">
        <v>63</v>
      </c>
      <c r="C9" s="35"/>
      <c r="D9" s="34">
        <f>Configuração!$C$46</f>
        <v>155.52849927849931</v>
      </c>
      <c r="E9" s="19"/>
      <c r="F9" s="32" t="s">
        <v>64</v>
      </c>
      <c r="G9" s="35"/>
      <c r="H9" s="37">
        <v>0.35</v>
      </c>
      <c r="I9" s="19"/>
    </row>
    <row r="10" spans="2:9" ht="24" customHeight="1" x14ac:dyDescent="0.25">
      <c r="B10" s="32" t="s">
        <v>65</v>
      </c>
      <c r="C10" s="35"/>
      <c r="D10" s="37">
        <v>0.13</v>
      </c>
      <c r="E10" s="19"/>
      <c r="F10" s="32" t="s">
        <v>66</v>
      </c>
      <c r="G10" s="35"/>
      <c r="H10" s="37">
        <v>0.03</v>
      </c>
      <c r="I10" s="19"/>
    </row>
    <row r="12" spans="2:9" ht="25.9" customHeight="1" x14ac:dyDescent="0.25">
      <c r="B12" s="22" t="s">
        <v>67</v>
      </c>
      <c r="C12" s="19"/>
      <c r="D12" s="19"/>
      <c r="E12" s="19"/>
      <c r="F12" s="19"/>
      <c r="G12" s="19"/>
      <c r="H12" s="19"/>
      <c r="I12" s="19"/>
    </row>
    <row r="13" spans="2:9" ht="22.15" customHeight="1" x14ac:dyDescent="0.25">
      <c r="B13" s="1" t="s">
        <v>68</v>
      </c>
      <c r="C13" s="1" t="s">
        <v>69</v>
      </c>
      <c r="D13" s="1" t="s">
        <v>70</v>
      </c>
      <c r="E13" s="1" t="s">
        <v>71</v>
      </c>
      <c r="F13" s="1" t="s">
        <v>72</v>
      </c>
      <c r="G13" s="1" t="s">
        <v>73</v>
      </c>
      <c r="H13" s="1" t="s">
        <v>74</v>
      </c>
      <c r="I13" s="1" t="s">
        <v>75</v>
      </c>
    </row>
    <row r="14" spans="2:9" ht="22.15" customHeight="1" x14ac:dyDescent="0.25">
      <c r="B14" s="16">
        <v>1</v>
      </c>
      <c r="C14" s="2" t="s">
        <v>76</v>
      </c>
      <c r="D14" s="8">
        <v>2</v>
      </c>
      <c r="E14" s="10">
        <v>4</v>
      </c>
      <c r="F14" s="13">
        <f>D14*E14</f>
        <v>8</v>
      </c>
      <c r="G14" s="9">
        <f t="shared" ref="G14:G21" si="0">$D$9</f>
        <v>155.52849927849931</v>
      </c>
      <c r="H14" s="9">
        <f t="shared" ref="H14:H21" si="1">F14*G14</f>
        <v>1244.2279942279945</v>
      </c>
      <c r="I14" s="14"/>
    </row>
    <row r="15" spans="2:9" ht="22.15" customHeight="1" x14ac:dyDescent="0.25">
      <c r="B15" s="16">
        <v>2</v>
      </c>
      <c r="C15" s="2" t="s">
        <v>77</v>
      </c>
      <c r="D15" s="8">
        <v>1</v>
      </c>
      <c r="E15" s="10">
        <v>6</v>
      </c>
      <c r="F15" s="13">
        <f>D15*E15</f>
        <v>6</v>
      </c>
      <c r="G15" s="9">
        <f t="shared" si="0"/>
        <v>155.52849927849931</v>
      </c>
      <c r="H15" s="9">
        <f t="shared" si="1"/>
        <v>933.17099567099581</v>
      </c>
      <c r="I15" s="14"/>
    </row>
    <row r="16" spans="2:9" ht="22.15" customHeight="1" x14ac:dyDescent="0.25">
      <c r="B16" s="16">
        <v>3</v>
      </c>
      <c r="C16" s="2" t="s">
        <v>78</v>
      </c>
      <c r="D16" s="8">
        <v>2</v>
      </c>
      <c r="E16" s="10">
        <v>3</v>
      </c>
      <c r="F16" s="13">
        <f>D16*E16</f>
        <v>6</v>
      </c>
      <c r="G16" s="9">
        <f t="shared" si="0"/>
        <v>155.52849927849931</v>
      </c>
      <c r="H16" s="9">
        <f t="shared" si="1"/>
        <v>933.17099567099581</v>
      </c>
      <c r="I16" s="14"/>
    </row>
    <row r="17" spans="2:9" ht="22.15" customHeight="1" x14ac:dyDescent="0.25">
      <c r="B17" s="16">
        <v>4</v>
      </c>
      <c r="C17" s="2" t="s">
        <v>79</v>
      </c>
      <c r="D17" s="8">
        <v>1</v>
      </c>
      <c r="E17" s="10">
        <v>5</v>
      </c>
      <c r="F17" s="13">
        <f>D17*E17</f>
        <v>5</v>
      </c>
      <c r="G17" s="9">
        <f t="shared" si="0"/>
        <v>155.52849927849931</v>
      </c>
      <c r="H17" s="9">
        <f t="shared" si="1"/>
        <v>777.64249639249658</v>
      </c>
      <c r="I17" s="14"/>
    </row>
    <row r="18" spans="2:9" ht="22.15" customHeight="1" x14ac:dyDescent="0.25">
      <c r="B18" s="16">
        <v>5</v>
      </c>
      <c r="C18" s="2" t="s">
        <v>80</v>
      </c>
      <c r="D18" s="8">
        <v>1</v>
      </c>
      <c r="E18" s="10">
        <v>4</v>
      </c>
      <c r="F18" s="13">
        <f>D18*E18</f>
        <v>4</v>
      </c>
      <c r="G18" s="9">
        <f t="shared" si="0"/>
        <v>155.52849927849931</v>
      </c>
      <c r="H18" s="9">
        <f t="shared" si="1"/>
        <v>622.11399711399724</v>
      </c>
      <c r="I18" s="14"/>
    </row>
    <row r="19" spans="2:9" ht="22.15" customHeight="1" x14ac:dyDescent="0.25">
      <c r="B19" s="2"/>
      <c r="C19" s="2"/>
      <c r="D19" s="8"/>
      <c r="E19" s="10"/>
      <c r="F19" s="13">
        <f>IFERROR(D19*E19,0)</f>
        <v>0</v>
      </c>
      <c r="G19" s="9">
        <f t="shared" si="0"/>
        <v>155.52849927849931</v>
      </c>
      <c r="H19" s="9">
        <f t="shared" si="1"/>
        <v>0</v>
      </c>
      <c r="I19" s="14"/>
    </row>
    <row r="20" spans="2:9" ht="22.15" customHeight="1" x14ac:dyDescent="0.25">
      <c r="B20" s="2"/>
      <c r="C20" s="2"/>
      <c r="D20" s="8"/>
      <c r="E20" s="10"/>
      <c r="F20" s="13">
        <f>IFERROR(D20*E20,0)</f>
        <v>0</v>
      </c>
      <c r="G20" s="9">
        <f t="shared" si="0"/>
        <v>155.52849927849931</v>
      </c>
      <c r="H20" s="9">
        <f t="shared" si="1"/>
        <v>0</v>
      </c>
      <c r="I20" s="14"/>
    </row>
    <row r="21" spans="2:9" ht="22.15" customHeight="1" x14ac:dyDescent="0.25">
      <c r="B21" s="2"/>
      <c r="C21" s="2"/>
      <c r="D21" s="8"/>
      <c r="E21" s="10"/>
      <c r="F21" s="13">
        <f>IFERROR(D21*E21,0)</f>
        <v>0</v>
      </c>
      <c r="G21" s="9">
        <f t="shared" si="0"/>
        <v>155.52849927849931</v>
      </c>
      <c r="H21" s="9">
        <f t="shared" si="1"/>
        <v>0</v>
      </c>
      <c r="I21" s="14"/>
    </row>
    <row r="22" spans="2:9" ht="24" customHeight="1" x14ac:dyDescent="0.25">
      <c r="B22" s="29" t="s">
        <v>81</v>
      </c>
      <c r="C22" s="19"/>
      <c r="D22" s="19"/>
      <c r="E22" s="19"/>
      <c r="F22" s="12">
        <f>SUM(F14:F21)</f>
        <v>29</v>
      </c>
      <c r="G22" s="7"/>
      <c r="H22" s="6">
        <f>SUM(H14:H21)</f>
        <v>4510.3264790764797</v>
      </c>
      <c r="I22" s="7"/>
    </row>
    <row r="24" spans="2:9" ht="25.9" customHeight="1" x14ac:dyDescent="0.25">
      <c r="B24" s="22" t="s">
        <v>82</v>
      </c>
      <c r="C24" s="19"/>
      <c r="D24" s="19"/>
      <c r="E24" s="19"/>
      <c r="F24" s="19"/>
      <c r="G24" s="19"/>
      <c r="H24" s="19"/>
      <c r="I24" s="19"/>
    </row>
    <row r="25" spans="2:9" ht="22.15" customHeight="1" x14ac:dyDescent="0.25">
      <c r="B25" s="1" t="s">
        <v>68</v>
      </c>
      <c r="C25" s="1" t="s">
        <v>83</v>
      </c>
      <c r="D25" s="1" t="s">
        <v>84</v>
      </c>
      <c r="E25" s="1" t="s">
        <v>85</v>
      </c>
      <c r="F25" s="1" t="s">
        <v>86</v>
      </c>
      <c r="G25" s="1" t="s">
        <v>87</v>
      </c>
      <c r="H25" s="1" t="s">
        <v>88</v>
      </c>
      <c r="I25" s="1" t="s">
        <v>75</v>
      </c>
    </row>
    <row r="26" spans="2:9" ht="22.15" customHeight="1" x14ac:dyDescent="0.25">
      <c r="B26" s="16">
        <v>1</v>
      </c>
      <c r="C26" s="2" t="s">
        <v>89</v>
      </c>
      <c r="D26" s="8">
        <v>2</v>
      </c>
      <c r="E26" s="3">
        <v>280</v>
      </c>
      <c r="F26" s="9">
        <f>D26*E26</f>
        <v>560</v>
      </c>
      <c r="G26" s="14"/>
      <c r="H26" s="14"/>
      <c r="I26" s="14"/>
    </row>
    <row r="27" spans="2:9" ht="22.15" customHeight="1" x14ac:dyDescent="0.25">
      <c r="B27" s="16">
        <v>2</v>
      </c>
      <c r="C27" s="2" t="s">
        <v>90</v>
      </c>
      <c r="D27" s="8">
        <v>3</v>
      </c>
      <c r="E27" s="3">
        <v>145</v>
      </c>
      <c r="F27" s="9">
        <f>D27*E27</f>
        <v>435</v>
      </c>
      <c r="G27" s="14"/>
      <c r="H27" s="14"/>
      <c r="I27" s="14"/>
    </row>
    <row r="28" spans="2:9" ht="22.15" customHeight="1" x14ac:dyDescent="0.25">
      <c r="B28" s="16">
        <v>3</v>
      </c>
      <c r="C28" s="2" t="s">
        <v>91</v>
      </c>
      <c r="D28" s="8">
        <v>4</v>
      </c>
      <c r="E28" s="3">
        <v>90</v>
      </c>
      <c r="F28" s="9">
        <f>D28*E28</f>
        <v>360</v>
      </c>
      <c r="G28" s="14"/>
      <c r="H28" s="14"/>
      <c r="I28" s="14"/>
    </row>
    <row r="29" spans="2:9" ht="22.15" customHeight="1" x14ac:dyDescent="0.25">
      <c r="B29" s="16">
        <v>4</v>
      </c>
      <c r="C29" s="2" t="s">
        <v>92</v>
      </c>
      <c r="D29" s="8">
        <v>6</v>
      </c>
      <c r="E29" s="3">
        <v>65</v>
      </c>
      <c r="F29" s="9">
        <f>D29*E29</f>
        <v>390</v>
      </c>
      <c r="G29" s="14"/>
      <c r="H29" s="14"/>
      <c r="I29" s="14"/>
    </row>
    <row r="30" spans="2:9" ht="22.15" customHeight="1" x14ac:dyDescent="0.25">
      <c r="B30" s="2"/>
      <c r="C30" s="2"/>
      <c r="D30" s="8"/>
      <c r="E30" s="3"/>
      <c r="F30" s="9">
        <f>IFERROR(D30*E30,0)</f>
        <v>0</v>
      </c>
      <c r="G30" s="14"/>
      <c r="H30" s="14"/>
      <c r="I30" s="14"/>
    </row>
    <row r="31" spans="2:9" ht="22.15" customHeight="1" x14ac:dyDescent="0.25">
      <c r="B31" s="2"/>
      <c r="C31" s="2"/>
      <c r="D31" s="8"/>
      <c r="E31" s="3"/>
      <c r="F31" s="9">
        <f>IFERROR(D31*E31,0)</f>
        <v>0</v>
      </c>
      <c r="G31" s="14"/>
      <c r="H31" s="14"/>
      <c r="I31" s="14"/>
    </row>
    <row r="32" spans="2:9" ht="22.15" customHeight="1" x14ac:dyDescent="0.25">
      <c r="B32" s="2"/>
      <c r="C32" s="2"/>
      <c r="D32" s="8"/>
      <c r="E32" s="3"/>
      <c r="F32" s="9">
        <f>IFERROR(D32*E32,0)</f>
        <v>0</v>
      </c>
      <c r="G32" s="14"/>
      <c r="H32" s="14"/>
      <c r="I32" s="14"/>
    </row>
    <row r="33" spans="2:9" ht="24" customHeight="1" x14ac:dyDescent="0.25">
      <c r="B33" s="29" t="s">
        <v>93</v>
      </c>
      <c r="C33" s="19"/>
      <c r="D33" s="19"/>
      <c r="E33" s="19"/>
      <c r="F33" s="6">
        <f>SUM(F26:F32)</f>
        <v>1745</v>
      </c>
      <c r="G33" s="18"/>
      <c r="H33" s="19"/>
      <c r="I33" s="19"/>
    </row>
    <row r="35" spans="2:9" ht="25.9" customHeight="1" x14ac:dyDescent="0.25">
      <c r="B35" s="22" t="s">
        <v>94</v>
      </c>
      <c r="C35" s="19"/>
      <c r="D35" s="19"/>
      <c r="E35" s="19"/>
      <c r="F35" s="19"/>
      <c r="G35" s="19"/>
      <c r="H35" s="19"/>
      <c r="I35" s="19"/>
    </row>
    <row r="36" spans="2:9" ht="22.15" customHeight="1" x14ac:dyDescent="0.25">
      <c r="B36" s="1" t="s">
        <v>68</v>
      </c>
      <c r="C36" s="1" t="s">
        <v>95</v>
      </c>
      <c r="D36" s="1" t="s">
        <v>84</v>
      </c>
      <c r="E36" s="1" t="s">
        <v>96</v>
      </c>
      <c r="F36" s="1" t="s">
        <v>86</v>
      </c>
      <c r="G36" s="1"/>
      <c r="H36" s="1"/>
      <c r="I36" s="1" t="s">
        <v>75</v>
      </c>
    </row>
    <row r="37" spans="2:9" ht="22.15" customHeight="1" x14ac:dyDescent="0.25">
      <c r="B37" s="16">
        <v>1</v>
      </c>
      <c r="C37" s="2" t="s">
        <v>97</v>
      </c>
      <c r="D37" s="17">
        <v>220</v>
      </c>
      <c r="E37" s="3">
        <v>1.2</v>
      </c>
      <c r="F37" s="9">
        <f>D37*E37</f>
        <v>264</v>
      </c>
      <c r="G37" s="32"/>
      <c r="H37" s="19"/>
      <c r="I37" s="14"/>
    </row>
    <row r="38" spans="2:9" ht="22.15" customHeight="1" x14ac:dyDescent="0.25">
      <c r="B38" s="16">
        <v>2</v>
      </c>
      <c r="C38" s="2" t="s">
        <v>98</v>
      </c>
      <c r="D38" s="17">
        <v>1</v>
      </c>
      <c r="E38" s="3">
        <v>45</v>
      </c>
      <c r="F38" s="9">
        <f>D38*E38</f>
        <v>45</v>
      </c>
      <c r="G38" s="32"/>
      <c r="H38" s="19"/>
      <c r="I38" s="14"/>
    </row>
    <row r="39" spans="2:9" ht="22.15" customHeight="1" x14ac:dyDescent="0.25">
      <c r="B39" s="16">
        <v>3</v>
      </c>
      <c r="C39" s="2" t="s">
        <v>99</v>
      </c>
      <c r="D39" s="17">
        <v>2</v>
      </c>
      <c r="E39" s="3">
        <v>180</v>
      </c>
      <c r="F39" s="9">
        <f>D39*E39</f>
        <v>360</v>
      </c>
      <c r="G39" s="32"/>
      <c r="H39" s="19"/>
      <c r="I39" s="14"/>
    </row>
    <row r="40" spans="2:9" ht="22.15" customHeight="1" x14ac:dyDescent="0.25">
      <c r="B40" s="16">
        <v>4</v>
      </c>
      <c r="C40" s="2" t="s">
        <v>100</v>
      </c>
      <c r="D40" s="17">
        <v>2</v>
      </c>
      <c r="E40" s="3">
        <v>80</v>
      </c>
      <c r="F40" s="9">
        <f>D40*E40</f>
        <v>160</v>
      </c>
      <c r="G40" s="32"/>
      <c r="H40" s="19"/>
      <c r="I40" s="14"/>
    </row>
    <row r="41" spans="2:9" ht="24" customHeight="1" x14ac:dyDescent="0.25">
      <c r="B41" s="29" t="s">
        <v>101</v>
      </c>
      <c r="C41" s="19"/>
      <c r="D41" s="19"/>
      <c r="E41" s="19"/>
      <c r="F41" s="6">
        <f>SUM(F37:F40)</f>
        <v>829</v>
      </c>
      <c r="G41" s="18"/>
      <c r="H41" s="19"/>
      <c r="I41" s="19"/>
    </row>
    <row r="43" spans="2:9" ht="28.15" customHeight="1" x14ac:dyDescent="0.25">
      <c r="B43" s="22" t="s">
        <v>102</v>
      </c>
      <c r="C43" s="19"/>
      <c r="D43" s="19"/>
      <c r="E43" s="19"/>
      <c r="F43" s="19"/>
      <c r="G43" s="19"/>
      <c r="H43" s="19"/>
      <c r="I43" s="19"/>
    </row>
    <row r="44" spans="2:9" ht="24" customHeight="1" x14ac:dyDescent="0.25">
      <c r="B44" s="32" t="s">
        <v>103</v>
      </c>
      <c r="C44" s="19"/>
      <c r="D44" s="19"/>
      <c r="E44" s="19"/>
      <c r="F44" s="19"/>
      <c r="G44" s="19"/>
      <c r="H44" s="34">
        <f>$H$22</f>
        <v>4510.3264790764797</v>
      </c>
      <c r="I44" s="19"/>
    </row>
    <row r="45" spans="2:9" ht="24" customHeight="1" x14ac:dyDescent="0.25">
      <c r="B45" s="32" t="s">
        <v>104</v>
      </c>
      <c r="C45" s="19"/>
      <c r="D45" s="19"/>
      <c r="E45" s="19"/>
      <c r="F45" s="19"/>
      <c r="G45" s="19"/>
      <c r="H45" s="34">
        <f>$F$33</f>
        <v>1745</v>
      </c>
      <c r="I45" s="19"/>
    </row>
    <row r="46" spans="2:9" ht="24" customHeight="1" x14ac:dyDescent="0.25">
      <c r="B46" s="32" t="s">
        <v>105</v>
      </c>
      <c r="C46" s="19"/>
      <c r="D46" s="19"/>
      <c r="E46" s="19"/>
      <c r="F46" s="19"/>
      <c r="G46" s="19"/>
      <c r="H46" s="34">
        <f>$F$41</f>
        <v>829</v>
      </c>
      <c r="I46" s="19"/>
    </row>
    <row r="47" spans="2:9" ht="24" customHeight="1" x14ac:dyDescent="0.25">
      <c r="B47" s="29" t="s">
        <v>106</v>
      </c>
      <c r="C47" s="19"/>
      <c r="D47" s="19"/>
      <c r="E47" s="19"/>
      <c r="F47" s="19"/>
      <c r="G47" s="19"/>
      <c r="H47" s="36">
        <f>H44+H45+H46</f>
        <v>7084.3264790764797</v>
      </c>
      <c r="I47" s="19"/>
    </row>
    <row r="48" spans="2:9" ht="24" customHeight="1" x14ac:dyDescent="0.25">
      <c r="B48" s="32" t="s">
        <v>107</v>
      </c>
      <c r="C48" s="19"/>
      <c r="D48" s="19"/>
      <c r="E48" s="19"/>
      <c r="F48" s="19"/>
      <c r="G48" s="19"/>
      <c r="H48" s="34">
        <f>H47*$H$9</f>
        <v>2479.5142676767678</v>
      </c>
      <c r="I48" s="19"/>
    </row>
    <row r="49" spans="2:9" ht="24" customHeight="1" x14ac:dyDescent="0.25">
      <c r="B49" s="32" t="s">
        <v>108</v>
      </c>
      <c r="C49" s="19"/>
      <c r="D49" s="19"/>
      <c r="E49" s="19"/>
      <c r="F49" s="19"/>
      <c r="G49" s="19"/>
      <c r="H49" s="34">
        <f>H47+H48</f>
        <v>9563.840746753247</v>
      </c>
      <c r="I49" s="19"/>
    </row>
    <row r="50" spans="2:9" ht="24" customHeight="1" x14ac:dyDescent="0.25">
      <c r="B50" s="32" t="s">
        <v>109</v>
      </c>
      <c r="C50" s="19"/>
      <c r="D50" s="19"/>
      <c r="E50" s="19"/>
      <c r="F50" s="19"/>
      <c r="G50" s="19"/>
      <c r="H50" s="34">
        <f>H49/(1-$D$10-$H$10)*$D$10</f>
        <v>1480.1182108070502</v>
      </c>
      <c r="I50" s="19"/>
    </row>
    <row r="51" spans="2:9" ht="24" customHeight="1" x14ac:dyDescent="0.25">
      <c r="B51" s="32" t="s">
        <v>110</v>
      </c>
      <c r="C51" s="19"/>
      <c r="D51" s="19"/>
      <c r="E51" s="19"/>
      <c r="F51" s="19"/>
      <c r="G51" s="19"/>
      <c r="H51" s="34">
        <f>H49/(1-$D$10-$H$10)*$H$10</f>
        <v>341.56574095547307</v>
      </c>
      <c r="I51" s="19"/>
    </row>
    <row r="52" spans="2:9" ht="37.9" customHeight="1" x14ac:dyDescent="0.25">
      <c r="B52" s="39" t="s">
        <v>111</v>
      </c>
      <c r="C52" s="19"/>
      <c r="D52" s="19"/>
      <c r="E52" s="19"/>
      <c r="F52" s="19"/>
      <c r="G52" s="19"/>
      <c r="H52" s="31">
        <f>IFERROR(H49/(1-$D$10-$H$10),0)</f>
        <v>11385.52469851577</v>
      </c>
      <c r="I52" s="19"/>
    </row>
    <row r="54" spans="2:9" ht="25.9" customHeight="1" x14ac:dyDescent="0.25">
      <c r="B54" s="22" t="s">
        <v>112</v>
      </c>
      <c r="C54" s="19"/>
      <c r="D54" s="19"/>
      <c r="E54" s="19"/>
      <c r="F54" s="19"/>
      <c r="G54" s="19"/>
      <c r="H54" s="19"/>
      <c r="I54" s="19"/>
    </row>
    <row r="55" spans="2:9" ht="24" customHeight="1" x14ac:dyDescent="0.25">
      <c r="B55" s="32" t="s">
        <v>113</v>
      </c>
      <c r="C55" s="35"/>
      <c r="D55" s="34">
        <f>H52-H47-H50-H51</f>
        <v>2479.5142676767673</v>
      </c>
      <c r="E55" s="19"/>
      <c r="F55" s="32" t="s">
        <v>114</v>
      </c>
      <c r="G55" s="35"/>
      <c r="H55" s="38">
        <f>IFERROR((H52-H47-H50-H51)/H52,0)</f>
        <v>0.21777777777777774</v>
      </c>
      <c r="I55" s="19"/>
    </row>
    <row r="56" spans="2:9" ht="24" customHeight="1" x14ac:dyDescent="0.25">
      <c r="B56" s="32" t="s">
        <v>115</v>
      </c>
      <c r="C56" s="35"/>
      <c r="D56" s="34">
        <f>H48</f>
        <v>2479.5142676767678</v>
      </c>
      <c r="E56" s="19"/>
      <c r="F56" s="32" t="s">
        <v>116</v>
      </c>
      <c r="G56" s="35"/>
      <c r="H56" s="34">
        <f>IFERROR(H52/F22,0)</f>
        <v>392.60429994881963</v>
      </c>
      <c r="I56" s="19"/>
    </row>
  </sheetData>
  <mergeCells count="56">
    <mergeCell ref="D10:E10"/>
    <mergeCell ref="F10:G10"/>
    <mergeCell ref="H10:I10"/>
    <mergeCell ref="B54:I54"/>
    <mergeCell ref="B33:E33"/>
    <mergeCell ref="H55:I55"/>
    <mergeCell ref="H50:I50"/>
    <mergeCell ref="H44:I44"/>
    <mergeCell ref="B44:G44"/>
    <mergeCell ref="B56:C56"/>
    <mergeCell ref="H56:I56"/>
    <mergeCell ref="F55:G55"/>
    <mergeCell ref="H46:I46"/>
    <mergeCell ref="B52:G52"/>
    <mergeCell ref="D56:E56"/>
    <mergeCell ref="F56:G56"/>
    <mergeCell ref="B55:C55"/>
    <mergeCell ref="D55:E55"/>
    <mergeCell ref="G33:I33"/>
    <mergeCell ref="G39:H39"/>
    <mergeCell ref="B12:I12"/>
    <mergeCell ref="B43:I43"/>
    <mergeCell ref="B41:E41"/>
    <mergeCell ref="G38:H38"/>
    <mergeCell ref="B2:I2"/>
    <mergeCell ref="H49:I49"/>
    <mergeCell ref="G37:H37"/>
    <mergeCell ref="B49:G49"/>
    <mergeCell ref="H51:I51"/>
    <mergeCell ref="B6:C6"/>
    <mergeCell ref="B46:G46"/>
    <mergeCell ref="H48:I48"/>
    <mergeCell ref="B5:C5"/>
    <mergeCell ref="B24:I24"/>
    <mergeCell ref="D6:I6"/>
    <mergeCell ref="G40:H40"/>
    <mergeCell ref="B48:G48"/>
    <mergeCell ref="B35:I35"/>
    <mergeCell ref="B4:I4"/>
    <mergeCell ref="H9:I9"/>
    <mergeCell ref="B1:I1"/>
    <mergeCell ref="B8:I8"/>
    <mergeCell ref="H52:I52"/>
    <mergeCell ref="B22:E22"/>
    <mergeCell ref="B51:G51"/>
    <mergeCell ref="D5:F5"/>
    <mergeCell ref="G41:I41"/>
    <mergeCell ref="H45:I45"/>
    <mergeCell ref="B45:G45"/>
    <mergeCell ref="B10:C10"/>
    <mergeCell ref="B50:G50"/>
    <mergeCell ref="B9:C9"/>
    <mergeCell ref="H47:I47"/>
    <mergeCell ref="D9:E9"/>
    <mergeCell ref="F9:G9"/>
    <mergeCell ref="B47:G4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Configuração</vt:lpstr>
      <vt:lpstr>Simulador de Orçamento</vt:lpstr>
      <vt:lpstr>HoraTecnica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Victor</cp:lastModifiedBy>
  <dcterms:created xsi:type="dcterms:W3CDTF">2026-06-30T00:26:12Z</dcterms:created>
  <dcterms:modified xsi:type="dcterms:W3CDTF">2026-07-07T14:24:30Z</dcterms:modified>
</cp:coreProperties>
</file>